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e453bbda1b3ba9/Área de Trabalho/Vídeo/"/>
    </mc:Choice>
  </mc:AlternateContent>
  <xr:revisionPtr revIDLastSave="0" documentId="8_{17EF1792-FE0C-490B-80CF-23369FB4E53E}" xr6:coauthVersionLast="47" xr6:coauthVersionMax="47" xr10:uidLastSave="{00000000-0000-0000-0000-000000000000}"/>
  <bookViews>
    <workbookView xWindow="-120" yWindow="-120" windowWidth="20730" windowHeight="11160" activeTab="2" xr2:uid="{DCE66312-17A0-4A59-82AE-060361454455}"/>
  </bookViews>
  <sheets>
    <sheet name="Recálculo Geral" sheetId="1" r:id="rId1"/>
    <sheet name="Apuração do Indébito" sheetId="11" r:id="rId2"/>
    <sheet name="Planilha1" sheetId="12" r:id="rId3"/>
    <sheet name="Índices Diverso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I13" i="1"/>
  <c r="D8" i="12"/>
  <c r="D13" i="12" s="1"/>
  <c r="B20" i="12" s="1"/>
  <c r="E19" i="12"/>
  <c r="D12" i="12"/>
  <c r="E72" i="1"/>
  <c r="E62" i="1"/>
  <c r="E63" i="1" s="1"/>
  <c r="E64" i="1" s="1"/>
  <c r="E65" i="1" s="1"/>
  <c r="E66" i="1" s="1"/>
  <c r="E67" i="1" s="1"/>
  <c r="E68" i="1" s="1"/>
  <c r="E69" i="1" s="1"/>
  <c r="E70" i="1" s="1"/>
  <c r="E71" i="1" s="1"/>
  <c r="E61" i="1"/>
  <c r="E60" i="1"/>
  <c r="G60" i="1"/>
  <c r="I7" i="11"/>
  <c r="I8" i="11"/>
  <c r="I45" i="11"/>
  <c r="I57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6" i="11"/>
  <c r="H7" i="11"/>
  <c r="H8" i="11"/>
  <c r="H45" i="11"/>
  <c r="H57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H236" i="11"/>
  <c r="H237" i="11"/>
  <c r="H238" i="11"/>
  <c r="H239" i="11"/>
  <c r="H240" i="11"/>
  <c r="H241" i="11"/>
  <c r="H242" i="11"/>
  <c r="H243" i="11"/>
  <c r="H244" i="11"/>
  <c r="H245" i="11"/>
  <c r="H246" i="11"/>
  <c r="H247" i="11"/>
  <c r="H248" i="11"/>
  <c r="H249" i="11"/>
  <c r="H250" i="11"/>
  <c r="H251" i="11"/>
  <c r="H252" i="11"/>
  <c r="H253" i="11"/>
  <c r="H254" i="11"/>
  <c r="H255" i="11"/>
  <c r="H256" i="11"/>
  <c r="H257" i="11"/>
  <c r="H258" i="11"/>
  <c r="H259" i="11"/>
  <c r="H260" i="11"/>
  <c r="H261" i="11"/>
  <c r="H262" i="11"/>
  <c r="H263" i="11"/>
  <c r="H264" i="11"/>
  <c r="H265" i="11"/>
  <c r="H266" i="11"/>
  <c r="H267" i="11"/>
  <c r="H268" i="11"/>
  <c r="H269" i="11"/>
  <c r="H270" i="11"/>
  <c r="H271" i="11"/>
  <c r="H272" i="11"/>
  <c r="H273" i="11"/>
  <c r="H274" i="11"/>
  <c r="H275" i="11"/>
  <c r="H276" i="11"/>
  <c r="H277" i="11"/>
  <c r="H278" i="11"/>
  <c r="H279" i="11"/>
  <c r="H280" i="11"/>
  <c r="H281" i="11"/>
  <c r="H282" i="11"/>
  <c r="H283" i="11"/>
  <c r="H284" i="11"/>
  <c r="H285" i="11"/>
  <c r="H286" i="11"/>
  <c r="H287" i="11"/>
  <c r="H288" i="11"/>
  <c r="H289" i="11"/>
  <c r="H290" i="11"/>
  <c r="H291" i="11"/>
  <c r="H292" i="11"/>
  <c r="H293" i="11"/>
  <c r="H294" i="11"/>
  <c r="H295" i="11"/>
  <c r="H296" i="11"/>
  <c r="H297" i="11"/>
  <c r="H298" i="11"/>
  <c r="H299" i="11"/>
  <c r="H300" i="11"/>
  <c r="H301" i="11"/>
  <c r="H302" i="11"/>
  <c r="H6" i="11"/>
  <c r="O60" i="1"/>
  <c r="O72" i="1"/>
  <c r="O22" i="1"/>
  <c r="O23" i="1"/>
  <c r="O21" i="1"/>
  <c r="G301" i="11"/>
  <c r="G302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E269" i="11" s="1"/>
  <c r="D270" i="11"/>
  <c r="D271" i="11"/>
  <c r="D272" i="11"/>
  <c r="D273" i="11"/>
  <c r="D274" i="11"/>
  <c r="D275" i="11"/>
  <c r="D276" i="11"/>
  <c r="D277" i="11"/>
  <c r="E277" i="11" s="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E301" i="11" s="1"/>
  <c r="D302" i="11"/>
  <c r="E302" i="11" s="1"/>
  <c r="D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6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6" i="11"/>
  <c r="B21" i="12" l="1"/>
  <c r="C20" i="12"/>
  <c r="D20" i="12" s="1"/>
  <c r="E20" i="12" s="1"/>
  <c r="D15" i="12"/>
  <c r="E297" i="11"/>
  <c r="E293" i="11"/>
  <c r="E289" i="11"/>
  <c r="E285" i="11"/>
  <c r="E281" i="11"/>
  <c r="E273" i="11"/>
  <c r="E261" i="11"/>
  <c r="E253" i="11"/>
  <c r="E245" i="11"/>
  <c r="E237" i="11"/>
  <c r="E229" i="11"/>
  <c r="E221" i="11"/>
  <c r="E213" i="11"/>
  <c r="E205" i="11"/>
  <c r="E197" i="11"/>
  <c r="E189" i="11"/>
  <c r="E185" i="11"/>
  <c r="E177" i="11"/>
  <c r="E169" i="11"/>
  <c r="E161" i="11"/>
  <c r="E153" i="11"/>
  <c r="E145" i="11"/>
  <c r="E141" i="11"/>
  <c r="E133" i="11"/>
  <c r="E125" i="11"/>
  <c r="E117" i="11"/>
  <c r="E109" i="11"/>
  <c r="E101" i="11"/>
  <c r="E93" i="11"/>
  <c r="E85" i="11"/>
  <c r="E77" i="11"/>
  <c r="E69" i="11"/>
  <c r="E300" i="11"/>
  <c r="E296" i="11"/>
  <c r="E292" i="11"/>
  <c r="E288" i="11"/>
  <c r="E284" i="11"/>
  <c r="E280" i="11"/>
  <c r="E276" i="11"/>
  <c r="E272" i="11"/>
  <c r="E268" i="11"/>
  <c r="E264" i="11"/>
  <c r="E260" i="11"/>
  <c r="E256" i="11"/>
  <c r="E252" i="11"/>
  <c r="E248" i="11"/>
  <c r="E244" i="11"/>
  <c r="E240" i="11"/>
  <c r="E236" i="11"/>
  <c r="E232" i="11"/>
  <c r="E228" i="11"/>
  <c r="E224" i="11"/>
  <c r="E220" i="11"/>
  <c r="E216" i="11"/>
  <c r="E212" i="11"/>
  <c r="E208" i="11"/>
  <c r="E204" i="11"/>
  <c r="E200" i="11"/>
  <c r="E196" i="11"/>
  <c r="E192" i="11"/>
  <c r="E188" i="11"/>
  <c r="E184" i="11"/>
  <c r="E180" i="11"/>
  <c r="E176" i="11"/>
  <c r="E172" i="11"/>
  <c r="E168" i="11"/>
  <c r="E164" i="11"/>
  <c r="E160" i="11"/>
  <c r="E156" i="11"/>
  <c r="E152" i="11"/>
  <c r="E148" i="11"/>
  <c r="E144" i="11"/>
  <c r="E140" i="11"/>
  <c r="E136" i="11"/>
  <c r="E132" i="11"/>
  <c r="E128" i="11"/>
  <c r="E124" i="11"/>
  <c r="E120" i="11"/>
  <c r="E116" i="11"/>
  <c r="E112" i="11"/>
  <c r="E108" i="11"/>
  <c r="E104" i="11"/>
  <c r="E100" i="11"/>
  <c r="E96" i="11"/>
  <c r="E92" i="11"/>
  <c r="E88" i="11"/>
  <c r="E84" i="11"/>
  <c r="E80" i="11"/>
  <c r="E76" i="11"/>
  <c r="E72" i="11"/>
  <c r="E68" i="11"/>
  <c r="E265" i="11"/>
  <c r="E257" i="11"/>
  <c r="E249" i="11"/>
  <c r="E241" i="11"/>
  <c r="E233" i="11"/>
  <c r="E225" i="11"/>
  <c r="E217" i="11"/>
  <c r="E209" i="11"/>
  <c r="E201" i="11"/>
  <c r="E193" i="11"/>
  <c r="E181" i="11"/>
  <c r="E173" i="11"/>
  <c r="E165" i="11"/>
  <c r="E157" i="11"/>
  <c r="E149" i="11"/>
  <c r="E137" i="11"/>
  <c r="E129" i="11"/>
  <c r="E121" i="11"/>
  <c r="E113" i="11"/>
  <c r="E105" i="11"/>
  <c r="E97" i="11"/>
  <c r="E89" i="11"/>
  <c r="E81" i="11"/>
  <c r="E73" i="11"/>
  <c r="E291" i="11"/>
  <c r="E283" i="11"/>
  <c r="E271" i="11"/>
  <c r="E263" i="11"/>
  <c r="E251" i="11"/>
  <c r="E243" i="11"/>
  <c r="E231" i="11"/>
  <c r="E223" i="11"/>
  <c r="E211" i="11"/>
  <c r="E203" i="11"/>
  <c r="E195" i="11"/>
  <c r="E183" i="11"/>
  <c r="E171" i="11"/>
  <c r="E159" i="11"/>
  <c r="E147" i="11"/>
  <c r="E135" i="11"/>
  <c r="E115" i="11"/>
  <c r="E107" i="11"/>
  <c r="E99" i="11"/>
  <c r="E87" i="11"/>
  <c r="E79" i="11"/>
  <c r="E71" i="11"/>
  <c r="E298" i="11"/>
  <c r="E294" i="11"/>
  <c r="E290" i="11"/>
  <c r="E286" i="11"/>
  <c r="E282" i="11"/>
  <c r="E278" i="11"/>
  <c r="E274" i="11"/>
  <c r="E270" i="11"/>
  <c r="E266" i="11"/>
  <c r="E262" i="11"/>
  <c r="E258" i="11"/>
  <c r="E254" i="11"/>
  <c r="E250" i="11"/>
  <c r="E246" i="11"/>
  <c r="E242" i="11"/>
  <c r="E238" i="11"/>
  <c r="E234" i="11"/>
  <c r="E230" i="11"/>
  <c r="E226" i="11"/>
  <c r="E222" i="11"/>
  <c r="E218" i="11"/>
  <c r="E214" i="11"/>
  <c r="E210" i="11"/>
  <c r="E206" i="11"/>
  <c r="E202" i="11"/>
  <c r="E198" i="11"/>
  <c r="E194" i="11"/>
  <c r="E190" i="11"/>
  <c r="E186" i="11"/>
  <c r="E182" i="11"/>
  <c r="E178" i="11"/>
  <c r="E174" i="11"/>
  <c r="E170" i="11"/>
  <c r="E166" i="11"/>
  <c r="E162" i="11"/>
  <c r="E158" i="11"/>
  <c r="E154" i="11"/>
  <c r="E150" i="11"/>
  <c r="E146" i="11"/>
  <c r="E142" i="11"/>
  <c r="E138" i="11"/>
  <c r="E134" i="11"/>
  <c r="E130" i="11"/>
  <c r="E126" i="11"/>
  <c r="E122" i="11"/>
  <c r="E118" i="11"/>
  <c r="E114" i="11"/>
  <c r="E110" i="11"/>
  <c r="E106" i="11"/>
  <c r="E102" i="11"/>
  <c r="E98" i="11"/>
  <c r="E94" i="11"/>
  <c r="E90" i="11"/>
  <c r="E86" i="11"/>
  <c r="E82" i="11"/>
  <c r="E78" i="11"/>
  <c r="E74" i="11"/>
  <c r="E70" i="11"/>
  <c r="E299" i="11"/>
  <c r="E295" i="11"/>
  <c r="E287" i="11"/>
  <c r="E279" i="11"/>
  <c r="E275" i="11"/>
  <c r="E267" i="11"/>
  <c r="E259" i="11"/>
  <c r="E255" i="11"/>
  <c r="E247" i="11"/>
  <c r="E239" i="11"/>
  <c r="E235" i="11"/>
  <c r="E227" i="11"/>
  <c r="E219" i="11"/>
  <c r="E215" i="11"/>
  <c r="E207" i="11"/>
  <c r="E199" i="11"/>
  <c r="E191" i="11"/>
  <c r="E187" i="11"/>
  <c r="E179" i="11"/>
  <c r="E175" i="11"/>
  <c r="E167" i="11"/>
  <c r="E163" i="11"/>
  <c r="E155" i="11"/>
  <c r="E151" i="11"/>
  <c r="E143" i="11"/>
  <c r="E139" i="11"/>
  <c r="E131" i="11"/>
  <c r="E127" i="11"/>
  <c r="E123" i="11"/>
  <c r="E119" i="11"/>
  <c r="E111" i="11"/>
  <c r="E103" i="11"/>
  <c r="E95" i="11"/>
  <c r="E91" i="11"/>
  <c r="E83" i="11"/>
  <c r="E75" i="11"/>
  <c r="P20" i="1"/>
  <c r="K21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D21" i="1"/>
  <c r="C21" i="1"/>
  <c r="I8" i="1"/>
  <c r="B22" i="12" l="1"/>
  <c r="B23" i="12" s="1"/>
  <c r="B24" i="12" s="1"/>
  <c r="B25" i="12" s="1"/>
  <c r="B26" i="12" s="1"/>
  <c r="B27" i="12" s="1"/>
  <c r="B28" i="12" s="1"/>
  <c r="B29" i="12" s="1"/>
  <c r="J21" i="1"/>
  <c r="I12" i="1"/>
  <c r="I15" i="1"/>
  <c r="C21" i="12" l="1"/>
  <c r="D21" i="12" s="1"/>
  <c r="E21" i="12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G21" i="1"/>
  <c r="C6" i="11" s="1"/>
  <c r="E6" i="11" s="1"/>
  <c r="G22" i="1"/>
  <c r="C22" i="12" l="1"/>
  <c r="D22" i="12" s="1"/>
  <c r="E22" i="12" s="1"/>
  <c r="C23" i="12" s="1"/>
  <c r="D23" i="12" s="1"/>
  <c r="E23" i="12" s="1"/>
  <c r="C24" i="12" s="1"/>
  <c r="D24" i="12" s="1"/>
  <c r="E24" i="12" s="1"/>
  <c r="C25" i="12" s="1"/>
  <c r="D25" i="12" s="1"/>
  <c r="E25" i="12" s="1"/>
  <c r="G23" i="1"/>
  <c r="C7" i="11"/>
  <c r="E7" i="11" s="1"/>
  <c r="G30" i="1"/>
  <c r="G42" i="1"/>
  <c r="G54" i="1"/>
  <c r="L21" i="1"/>
  <c r="I21" i="1"/>
  <c r="K22" i="1"/>
  <c r="K23" i="1" s="1"/>
  <c r="G67" i="1"/>
  <c r="C26" i="12" l="1"/>
  <c r="D26" i="12" s="1"/>
  <c r="E26" i="12" s="1"/>
  <c r="E73" i="1"/>
  <c r="E74" i="1" s="1"/>
  <c r="E75" i="1" s="1"/>
  <c r="E76" i="1" s="1"/>
  <c r="E77" i="1" s="1"/>
  <c r="E78" i="1" s="1"/>
  <c r="E79" i="1" s="1"/>
  <c r="E80" i="1" s="1"/>
  <c r="G68" i="1"/>
  <c r="C51" i="11"/>
  <c r="E51" i="11" s="1"/>
  <c r="G55" i="1"/>
  <c r="C39" i="11"/>
  <c r="E39" i="11" s="1"/>
  <c r="G43" i="1"/>
  <c r="C27" i="11"/>
  <c r="E27" i="11" s="1"/>
  <c r="G31" i="1"/>
  <c r="C15" i="11"/>
  <c r="E15" i="11" s="1"/>
  <c r="G24" i="1"/>
  <c r="C8" i="11"/>
  <c r="E8" i="11" s="1"/>
  <c r="N21" i="1"/>
  <c r="P21" i="1" s="1"/>
  <c r="J22" i="1" s="1"/>
  <c r="M21" i="1"/>
  <c r="F6" i="11" s="1"/>
  <c r="G6" i="11" s="1"/>
  <c r="C27" i="12" l="1"/>
  <c r="D27" i="12" s="1"/>
  <c r="E27" i="12" s="1"/>
  <c r="E81" i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G80" i="1"/>
  <c r="G81" i="1" s="1"/>
  <c r="C63" i="11"/>
  <c r="E63" i="11" s="1"/>
  <c r="G25" i="1"/>
  <c r="C9" i="11"/>
  <c r="E9" i="11" s="1"/>
  <c r="G44" i="1"/>
  <c r="C28" i="11"/>
  <c r="E28" i="11" s="1"/>
  <c r="G69" i="1"/>
  <c r="C52" i="11"/>
  <c r="E52" i="11" s="1"/>
  <c r="K24" i="1"/>
  <c r="G32" i="1"/>
  <c r="C16" i="11"/>
  <c r="E16" i="11" s="1"/>
  <c r="G56" i="1"/>
  <c r="C40" i="11"/>
  <c r="E40" i="11" s="1"/>
  <c r="E93" i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G92" i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L22" i="1"/>
  <c r="N22" i="1" s="1"/>
  <c r="P22" i="1" s="1"/>
  <c r="J23" i="1" s="1"/>
  <c r="I22" i="1"/>
  <c r="C28" i="12" l="1"/>
  <c r="D28" i="12" s="1"/>
  <c r="E28" i="12" s="1"/>
  <c r="G33" i="1"/>
  <c r="C17" i="11"/>
  <c r="E17" i="11" s="1"/>
  <c r="G26" i="1"/>
  <c r="C10" i="11"/>
  <c r="E10" i="11" s="1"/>
  <c r="K25" i="1"/>
  <c r="G70" i="1"/>
  <c r="G71" i="1" s="1"/>
  <c r="G72" i="1" s="1"/>
  <c r="G73" i="1" s="1"/>
  <c r="C53" i="11"/>
  <c r="E53" i="11" s="1"/>
  <c r="G57" i="1"/>
  <c r="C41" i="11"/>
  <c r="E41" i="11" s="1"/>
  <c r="G45" i="1"/>
  <c r="C29" i="11"/>
  <c r="E29" i="11" s="1"/>
  <c r="G82" i="1"/>
  <c r="C64" i="11"/>
  <c r="E64" i="11" s="1"/>
  <c r="L23" i="1"/>
  <c r="N23" i="1" s="1"/>
  <c r="J24" i="1" s="1"/>
  <c r="I23" i="1"/>
  <c r="M22" i="1"/>
  <c r="F7" i="11" s="1"/>
  <c r="G7" i="11" s="1"/>
  <c r="G104" i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E105" i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C29" i="12" l="1"/>
  <c r="D29" i="12" s="1"/>
  <c r="G58" i="1"/>
  <c r="C42" i="11"/>
  <c r="E42" i="11" s="1"/>
  <c r="G27" i="1"/>
  <c r="C11" i="11"/>
  <c r="E11" i="11" s="1"/>
  <c r="G46" i="1"/>
  <c r="C30" i="11"/>
  <c r="E30" i="11" s="1"/>
  <c r="C54" i="11"/>
  <c r="E54" i="11" s="1"/>
  <c r="G83" i="1"/>
  <c r="C65" i="11"/>
  <c r="E65" i="11" s="1"/>
  <c r="K26" i="1"/>
  <c r="K27" i="1" s="1"/>
  <c r="G34" i="1"/>
  <c r="C18" i="11"/>
  <c r="E18" i="11" s="1"/>
  <c r="G116" i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E117" i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I24" i="1"/>
  <c r="O24" i="1" s="1"/>
  <c r="H9" i="11" s="1"/>
  <c r="I9" i="11" s="1"/>
  <c r="L24" i="1"/>
  <c r="N24" i="1" s="1"/>
  <c r="J25" i="1" s="1"/>
  <c r="M23" i="1"/>
  <c r="F8" i="11" s="1"/>
  <c r="G8" i="11" s="1"/>
  <c r="E29" i="12" l="1"/>
  <c r="D30" i="12"/>
  <c r="G35" i="1"/>
  <c r="C19" i="11"/>
  <c r="E19" i="11" s="1"/>
  <c r="C55" i="11"/>
  <c r="E55" i="11" s="1"/>
  <c r="G28" i="1"/>
  <c r="K28" i="1" s="1"/>
  <c r="C12" i="11"/>
  <c r="E12" i="11" s="1"/>
  <c r="G84" i="1"/>
  <c r="C66" i="11"/>
  <c r="E66" i="11" s="1"/>
  <c r="G47" i="1"/>
  <c r="C31" i="11"/>
  <c r="E31" i="11" s="1"/>
  <c r="G59" i="1"/>
  <c r="C43" i="11"/>
  <c r="E43" i="11" s="1"/>
  <c r="I25" i="1"/>
  <c r="O25" i="1" s="1"/>
  <c r="H10" i="11" s="1"/>
  <c r="I10" i="11" s="1"/>
  <c r="L25" i="1"/>
  <c r="N25" i="1" s="1"/>
  <c r="P25" i="1" s="1"/>
  <c r="J26" i="1" s="1"/>
  <c r="E129" i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G128" i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M24" i="1"/>
  <c r="F9" i="11" s="1"/>
  <c r="G9" i="11" s="1"/>
  <c r="M25" i="1" l="1"/>
  <c r="F10" i="11" s="1"/>
  <c r="G10" i="11" s="1"/>
  <c r="C44" i="11"/>
  <c r="E44" i="11" s="1"/>
  <c r="G61" i="1"/>
  <c r="G74" i="1"/>
  <c r="C56" i="11"/>
  <c r="E56" i="11" s="1"/>
  <c r="G48" i="1"/>
  <c r="C32" i="11"/>
  <c r="E32" i="11" s="1"/>
  <c r="G29" i="1"/>
  <c r="C14" i="11" s="1"/>
  <c r="E14" i="11" s="1"/>
  <c r="C13" i="11"/>
  <c r="E13" i="11" s="1"/>
  <c r="G85" i="1"/>
  <c r="G86" i="1" s="1"/>
  <c r="G87" i="1" s="1"/>
  <c r="G88" i="1" s="1"/>
  <c r="G89" i="1" s="1"/>
  <c r="G90" i="1" s="1"/>
  <c r="G91" i="1" s="1"/>
  <c r="C67" i="11"/>
  <c r="E67" i="11" s="1"/>
  <c r="G36" i="1"/>
  <c r="C20" i="11"/>
  <c r="E20" i="11" s="1"/>
  <c r="G140" i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E141" i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L26" i="1"/>
  <c r="N26" i="1" s="1"/>
  <c r="P26" i="1" s="1"/>
  <c r="J27" i="1" s="1"/>
  <c r="I26" i="1"/>
  <c r="O26" i="1" s="1"/>
  <c r="H11" i="11" s="1"/>
  <c r="I11" i="11" s="1"/>
  <c r="G49" i="1" l="1"/>
  <c r="C33" i="11"/>
  <c r="E33" i="11" s="1"/>
  <c r="G62" i="1"/>
  <c r="C45" i="11"/>
  <c r="E45" i="11" s="1"/>
  <c r="G75" i="1"/>
  <c r="C57" i="11"/>
  <c r="E57" i="11" s="1"/>
  <c r="G37" i="1"/>
  <c r="C21" i="11"/>
  <c r="E21" i="11" s="1"/>
  <c r="K29" i="1"/>
  <c r="K30" i="1" s="1"/>
  <c r="K31" i="1" s="1"/>
  <c r="K32" i="1" s="1"/>
  <c r="K33" i="1" s="1"/>
  <c r="K34" i="1" s="1"/>
  <c r="K35" i="1" s="1"/>
  <c r="K36" i="1" s="1"/>
  <c r="I27" i="1"/>
  <c r="O27" i="1" s="1"/>
  <c r="H12" i="11" s="1"/>
  <c r="I12" i="11" s="1"/>
  <c r="L27" i="1"/>
  <c r="N27" i="1" s="1"/>
  <c r="P27" i="1" s="1"/>
  <c r="J28" i="1" s="1"/>
  <c r="I28" i="1" s="1"/>
  <c r="O28" i="1" s="1"/>
  <c r="H13" i="11" s="1"/>
  <c r="I13" i="11" s="1"/>
  <c r="M26" i="1"/>
  <c r="F11" i="11" s="1"/>
  <c r="G11" i="11" s="1"/>
  <c r="E153" i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G152" i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38" i="1" l="1"/>
  <c r="C22" i="11"/>
  <c r="E22" i="11" s="1"/>
  <c r="K37" i="1"/>
  <c r="G76" i="1"/>
  <c r="C58" i="11"/>
  <c r="E58" i="11" s="1"/>
  <c r="G50" i="1"/>
  <c r="C34" i="11"/>
  <c r="E34" i="11" s="1"/>
  <c r="G63" i="1"/>
  <c r="C46" i="11"/>
  <c r="E46" i="11" s="1"/>
  <c r="L28" i="1"/>
  <c r="N28" i="1" s="1"/>
  <c r="P28" i="1" s="1"/>
  <c r="J29" i="1" s="1"/>
  <c r="M27" i="1"/>
  <c r="F12" i="11" s="1"/>
  <c r="G12" i="11" s="1"/>
  <c r="G164" i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E165" i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K38" i="1" l="1"/>
  <c r="M28" i="1"/>
  <c r="F13" i="11" s="1"/>
  <c r="G13" i="11" s="1"/>
  <c r="G51" i="1"/>
  <c r="C35" i="11"/>
  <c r="E35" i="11" s="1"/>
  <c r="G39" i="1"/>
  <c r="C23" i="11"/>
  <c r="E23" i="11" s="1"/>
  <c r="G64" i="1"/>
  <c r="C47" i="11"/>
  <c r="E47" i="11" s="1"/>
  <c r="G77" i="1"/>
  <c r="C59" i="11"/>
  <c r="E59" i="11" s="1"/>
  <c r="E177" i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G176" i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I29" i="1"/>
  <c r="O29" i="1" s="1"/>
  <c r="H14" i="11" s="1"/>
  <c r="I14" i="11" s="1"/>
  <c r="L29" i="1"/>
  <c r="N29" i="1" s="1"/>
  <c r="P29" i="1" s="1"/>
  <c r="J30" i="1" s="1"/>
  <c r="G65" i="1" l="1"/>
  <c r="C48" i="11"/>
  <c r="E48" i="11" s="1"/>
  <c r="G52" i="1"/>
  <c r="C36" i="11"/>
  <c r="E36" i="11" s="1"/>
  <c r="G78" i="1"/>
  <c r="C60" i="11"/>
  <c r="E60" i="11" s="1"/>
  <c r="G40" i="1"/>
  <c r="C24" i="11"/>
  <c r="E24" i="11" s="1"/>
  <c r="K39" i="1"/>
  <c r="E189" i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G188" i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M29" i="1"/>
  <c r="F14" i="11" s="1"/>
  <c r="G14" i="11" s="1"/>
  <c r="K40" i="1" l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G41" i="1"/>
  <c r="C26" i="11" s="1"/>
  <c r="E26" i="11" s="1"/>
  <c r="C25" i="11"/>
  <c r="E25" i="11" s="1"/>
  <c r="G53" i="1"/>
  <c r="C38" i="11" s="1"/>
  <c r="E38" i="11" s="1"/>
  <c r="C37" i="11"/>
  <c r="E37" i="11" s="1"/>
  <c r="G79" i="1"/>
  <c r="C62" i="11" s="1"/>
  <c r="E62" i="11" s="1"/>
  <c r="C61" i="11"/>
  <c r="E61" i="11" s="1"/>
  <c r="G66" i="1"/>
  <c r="C50" i="11" s="1"/>
  <c r="E50" i="11" s="1"/>
  <c r="C49" i="11"/>
  <c r="E49" i="11" s="1"/>
  <c r="G200" i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E201" i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I30" i="1"/>
  <c r="O30" i="1" s="1"/>
  <c r="H15" i="11" s="1"/>
  <c r="I15" i="11" s="1"/>
  <c r="L30" i="1"/>
  <c r="N30" i="1" s="1"/>
  <c r="P30" i="1" s="1"/>
  <c r="J31" i="1" s="1"/>
  <c r="K53" i="1" l="1"/>
  <c r="K54" i="1" s="1"/>
  <c r="K55" i="1" s="1"/>
  <c r="K56" i="1" s="1"/>
  <c r="K57" i="1" s="1"/>
  <c r="K58" i="1" s="1"/>
  <c r="K59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E303" i="11"/>
  <c r="G212" i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E213" i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M30" i="1"/>
  <c r="F15" i="11" s="1"/>
  <c r="G15" i="11" s="1"/>
  <c r="G224" i="1" l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E225" i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K91" i="1"/>
  <c r="I31" i="1"/>
  <c r="O31" i="1" s="1"/>
  <c r="H16" i="11" s="1"/>
  <c r="I16" i="11" s="1"/>
  <c r="L31" i="1"/>
  <c r="N31" i="1" s="1"/>
  <c r="P31" i="1" s="1"/>
  <c r="J32" i="1" s="1"/>
  <c r="E237" i="1" l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G236" i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K92" i="1"/>
  <c r="M31" i="1"/>
  <c r="F16" i="11" s="1"/>
  <c r="G16" i="11" s="1"/>
  <c r="G248" i="1" l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E249" i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K93" i="1"/>
  <c r="I32" i="1"/>
  <c r="O32" i="1" s="1"/>
  <c r="H17" i="11" s="1"/>
  <c r="I17" i="11" s="1"/>
  <c r="L32" i="1"/>
  <c r="N32" i="1" s="1"/>
  <c r="P32" i="1" s="1"/>
  <c r="J33" i="1" s="1"/>
  <c r="G260" i="1" l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E261" i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K94" i="1"/>
  <c r="M32" i="1"/>
  <c r="F17" i="11" s="1"/>
  <c r="G17" i="11" s="1"/>
  <c r="E273" i="1" l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G272" i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K95" i="1"/>
  <c r="L33" i="1"/>
  <c r="N33" i="1" s="1"/>
  <c r="P33" i="1" s="1"/>
  <c r="J34" i="1" s="1"/>
  <c r="I33" i="1"/>
  <c r="O33" i="1" s="1"/>
  <c r="H18" i="11" s="1"/>
  <c r="I18" i="11" s="1"/>
  <c r="G284" i="1" l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E285" i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M33" i="1"/>
  <c r="F18" i="11" s="1"/>
  <c r="G18" i="11" s="1"/>
  <c r="K96" i="1"/>
  <c r="E297" i="1" l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G296" i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K97" i="1"/>
  <c r="I34" i="1"/>
  <c r="O34" i="1" s="1"/>
  <c r="H19" i="11" s="1"/>
  <c r="I19" i="11" s="1"/>
  <c r="L34" i="1"/>
  <c r="N34" i="1" s="1"/>
  <c r="E309" i="1" l="1"/>
  <c r="E310" i="1" s="1"/>
  <c r="E311" i="1" s="1"/>
  <c r="E312" i="1" s="1"/>
  <c r="E313" i="1" s="1"/>
  <c r="E314" i="1" s="1"/>
  <c r="E315" i="1" s="1"/>
  <c r="E316" i="1" s="1"/>
  <c r="E317" i="1" s="1"/>
  <c r="G308" i="1"/>
  <c r="G309" i="1" s="1"/>
  <c r="G310" i="1" s="1"/>
  <c r="G311" i="1" s="1"/>
  <c r="G312" i="1" s="1"/>
  <c r="G313" i="1" s="1"/>
  <c r="G314" i="1" s="1"/>
  <c r="G315" i="1" s="1"/>
  <c r="G316" i="1" s="1"/>
  <c r="G317" i="1" s="1"/>
  <c r="M34" i="1"/>
  <c r="F19" i="11" s="1"/>
  <c r="G19" i="11" s="1"/>
  <c r="K98" i="1"/>
  <c r="P34" i="1"/>
  <c r="J35" i="1" s="1"/>
  <c r="K99" i="1" l="1"/>
  <c r="I35" i="1"/>
  <c r="O35" i="1" s="1"/>
  <c r="H20" i="11" s="1"/>
  <c r="I20" i="11" s="1"/>
  <c r="L35" i="1"/>
  <c r="N35" i="1" s="1"/>
  <c r="K100" i="1" l="1"/>
  <c r="P35" i="1"/>
  <c r="J36" i="1" s="1"/>
  <c r="M35" i="1"/>
  <c r="F20" i="11" s="1"/>
  <c r="G20" i="11" s="1"/>
  <c r="K101" i="1" l="1"/>
  <c r="L36" i="1"/>
  <c r="N36" i="1" s="1"/>
  <c r="I36" i="1"/>
  <c r="O36" i="1" s="1"/>
  <c r="H21" i="11" s="1"/>
  <c r="I21" i="11" s="1"/>
  <c r="M36" i="1" l="1"/>
  <c r="F21" i="11" s="1"/>
  <c r="G21" i="11" s="1"/>
  <c r="K102" i="1"/>
  <c r="P36" i="1"/>
  <c r="J37" i="1" s="1"/>
  <c r="K103" i="1" l="1"/>
  <c r="I37" i="1"/>
  <c r="O37" i="1" s="1"/>
  <c r="H22" i="11" s="1"/>
  <c r="I22" i="11" s="1"/>
  <c r="L37" i="1"/>
  <c r="N37" i="1" s="1"/>
  <c r="K104" i="1" l="1"/>
  <c r="P37" i="1"/>
  <c r="J38" i="1" s="1"/>
  <c r="M37" i="1"/>
  <c r="F22" i="11" s="1"/>
  <c r="G22" i="11" s="1"/>
  <c r="K105" i="1" l="1"/>
  <c r="L38" i="1"/>
  <c r="N38" i="1" s="1"/>
  <c r="I38" i="1"/>
  <c r="O38" i="1" s="1"/>
  <c r="H23" i="11" s="1"/>
  <c r="I23" i="11" s="1"/>
  <c r="M38" i="1" l="1"/>
  <c r="F23" i="11" s="1"/>
  <c r="G23" i="11" s="1"/>
  <c r="K106" i="1"/>
  <c r="P38" i="1"/>
  <c r="J39" i="1" s="1"/>
  <c r="K107" i="1" l="1"/>
  <c r="I39" i="1"/>
  <c r="O39" i="1" s="1"/>
  <c r="H24" i="11" s="1"/>
  <c r="I24" i="11" s="1"/>
  <c r="L39" i="1"/>
  <c r="N39" i="1" s="1"/>
  <c r="K108" i="1" l="1"/>
  <c r="P39" i="1"/>
  <c r="J40" i="1" s="1"/>
  <c r="M39" i="1"/>
  <c r="F24" i="11" s="1"/>
  <c r="G24" i="11" s="1"/>
  <c r="K109" i="1" l="1"/>
  <c r="I40" i="1"/>
  <c r="O40" i="1" s="1"/>
  <c r="H25" i="11" s="1"/>
  <c r="I25" i="11" s="1"/>
  <c r="L40" i="1"/>
  <c r="N40" i="1" s="1"/>
  <c r="K110" i="1" l="1"/>
  <c r="P40" i="1"/>
  <c r="J41" i="1" s="1"/>
  <c r="M40" i="1"/>
  <c r="F25" i="11" s="1"/>
  <c r="G25" i="11" s="1"/>
  <c r="K111" i="1" l="1"/>
  <c r="L41" i="1"/>
  <c r="N41" i="1" s="1"/>
  <c r="I41" i="1"/>
  <c r="O41" i="1" s="1"/>
  <c r="H26" i="11" s="1"/>
  <c r="I26" i="11" s="1"/>
  <c r="M41" i="1" l="1"/>
  <c r="F26" i="11" s="1"/>
  <c r="G26" i="11" s="1"/>
  <c r="K112" i="1"/>
  <c r="P41" i="1"/>
  <c r="J42" i="1" s="1"/>
  <c r="K113" i="1" l="1"/>
  <c r="L42" i="1"/>
  <c r="N42" i="1" s="1"/>
  <c r="I42" i="1"/>
  <c r="O42" i="1" s="1"/>
  <c r="H27" i="11" s="1"/>
  <c r="I27" i="11" s="1"/>
  <c r="K114" i="1" l="1"/>
  <c r="M42" i="1"/>
  <c r="F27" i="11" s="1"/>
  <c r="G27" i="11" s="1"/>
  <c r="P42" i="1"/>
  <c r="J43" i="1" s="1"/>
  <c r="K115" i="1" l="1"/>
  <c r="L43" i="1"/>
  <c r="N43" i="1" s="1"/>
  <c r="I43" i="1"/>
  <c r="O43" i="1" s="1"/>
  <c r="H28" i="11" s="1"/>
  <c r="I28" i="11" s="1"/>
  <c r="K116" i="1" l="1"/>
  <c r="P43" i="1"/>
  <c r="J44" i="1" s="1"/>
  <c r="M43" i="1"/>
  <c r="F28" i="11" s="1"/>
  <c r="G28" i="11" s="1"/>
  <c r="K117" i="1" l="1"/>
  <c r="L44" i="1"/>
  <c r="N44" i="1" s="1"/>
  <c r="I44" i="1"/>
  <c r="O44" i="1" s="1"/>
  <c r="H29" i="11" s="1"/>
  <c r="I29" i="11" s="1"/>
  <c r="M44" i="1" l="1"/>
  <c r="F29" i="11" s="1"/>
  <c r="G29" i="11" s="1"/>
  <c r="K118" i="1"/>
  <c r="P44" i="1"/>
  <c r="J45" i="1" s="1"/>
  <c r="K119" i="1" l="1"/>
  <c r="I45" i="1"/>
  <c r="O45" i="1" s="1"/>
  <c r="H30" i="11" s="1"/>
  <c r="I30" i="11" s="1"/>
  <c r="L45" i="1"/>
  <c r="N45" i="1" s="1"/>
  <c r="K120" i="1" l="1"/>
  <c r="P45" i="1"/>
  <c r="J46" i="1" s="1"/>
  <c r="M45" i="1"/>
  <c r="F30" i="11" s="1"/>
  <c r="G30" i="11" s="1"/>
  <c r="K121" i="1" l="1"/>
  <c r="L46" i="1"/>
  <c r="N46" i="1" s="1"/>
  <c r="I46" i="1"/>
  <c r="O46" i="1" s="1"/>
  <c r="H31" i="11" s="1"/>
  <c r="I31" i="11" s="1"/>
  <c r="M46" i="1" l="1"/>
  <c r="F31" i="11" s="1"/>
  <c r="G31" i="11" s="1"/>
  <c r="K122" i="1"/>
  <c r="P46" i="1"/>
  <c r="J47" i="1" s="1"/>
  <c r="K123" i="1" l="1"/>
  <c r="I47" i="1"/>
  <c r="O47" i="1" s="1"/>
  <c r="H32" i="11" s="1"/>
  <c r="I32" i="11" s="1"/>
  <c r="L47" i="1"/>
  <c r="N47" i="1" s="1"/>
  <c r="P47" i="1" s="1"/>
  <c r="J48" i="1" s="1"/>
  <c r="K124" i="1" l="1"/>
  <c r="M47" i="1"/>
  <c r="F32" i="11" s="1"/>
  <c r="G32" i="11" s="1"/>
  <c r="K125" i="1" l="1"/>
  <c r="I48" i="1"/>
  <c r="O48" i="1" s="1"/>
  <c r="H33" i="11" s="1"/>
  <c r="I33" i="11" s="1"/>
  <c r="L48" i="1"/>
  <c r="N48" i="1" s="1"/>
  <c r="P48" i="1" l="1"/>
  <c r="J49" i="1" s="1"/>
  <c r="K126" i="1"/>
  <c r="M48" i="1"/>
  <c r="F33" i="11" s="1"/>
  <c r="G33" i="11" s="1"/>
  <c r="K127" i="1" l="1"/>
  <c r="L49" i="1"/>
  <c r="N49" i="1" s="1"/>
  <c r="P49" i="1" s="1"/>
  <c r="I49" i="1"/>
  <c r="O49" i="1" s="1"/>
  <c r="H34" i="11" s="1"/>
  <c r="I34" i="11" s="1"/>
  <c r="M49" i="1" l="1"/>
  <c r="F34" i="11" s="1"/>
  <c r="G34" i="11" s="1"/>
  <c r="K128" i="1"/>
  <c r="J50" i="1"/>
  <c r="L50" i="1" s="1"/>
  <c r="I50" i="1" l="1"/>
  <c r="O50" i="1" s="1"/>
  <c r="H35" i="11" s="1"/>
  <c r="I35" i="11" s="1"/>
  <c r="K129" i="1"/>
  <c r="N50" i="1"/>
  <c r="P50" i="1" s="1"/>
  <c r="J51" i="1" s="1"/>
  <c r="M50" i="1"/>
  <c r="F35" i="11" s="1"/>
  <c r="G35" i="11" s="1"/>
  <c r="K130" i="1" l="1"/>
  <c r="L51" i="1"/>
  <c r="I51" i="1"/>
  <c r="O51" i="1" s="1"/>
  <c r="H36" i="11" s="1"/>
  <c r="I36" i="11" s="1"/>
  <c r="K131" i="1" l="1"/>
  <c r="N51" i="1"/>
  <c r="P51" i="1" s="1"/>
  <c r="J52" i="1" s="1"/>
  <c r="M51" i="1"/>
  <c r="F36" i="11" s="1"/>
  <c r="G36" i="11" s="1"/>
  <c r="K132" i="1" l="1"/>
  <c r="L52" i="1"/>
  <c r="N52" i="1" s="1"/>
  <c r="P52" i="1" s="1"/>
  <c r="J53" i="1" s="1"/>
  <c r="I52" i="1"/>
  <c r="O52" i="1" s="1"/>
  <c r="H37" i="11" s="1"/>
  <c r="I37" i="11" s="1"/>
  <c r="M52" i="1" l="1"/>
  <c r="F37" i="11" s="1"/>
  <c r="G37" i="11" s="1"/>
  <c r="K133" i="1"/>
  <c r="I53" i="1"/>
  <c r="O53" i="1" s="1"/>
  <c r="H38" i="11" s="1"/>
  <c r="I38" i="11" s="1"/>
  <c r="L53" i="1"/>
  <c r="N53" i="1" s="1"/>
  <c r="P53" i="1" s="1"/>
  <c r="J54" i="1" s="1"/>
  <c r="K134" i="1" l="1"/>
  <c r="L54" i="1"/>
  <c r="N54" i="1" s="1"/>
  <c r="P54" i="1" s="1"/>
  <c r="J55" i="1" s="1"/>
  <c r="I54" i="1"/>
  <c r="O54" i="1" s="1"/>
  <c r="H39" i="11" s="1"/>
  <c r="I39" i="11" s="1"/>
  <c r="M53" i="1"/>
  <c r="F38" i="11" s="1"/>
  <c r="G38" i="11" s="1"/>
  <c r="M54" i="1" l="1"/>
  <c r="F39" i="11" s="1"/>
  <c r="G39" i="11" s="1"/>
  <c r="K135" i="1"/>
  <c r="L55" i="1"/>
  <c r="N55" i="1" s="1"/>
  <c r="P55" i="1" s="1"/>
  <c r="J56" i="1" s="1"/>
  <c r="I55" i="1"/>
  <c r="O55" i="1" s="1"/>
  <c r="H40" i="11" s="1"/>
  <c r="I40" i="11" s="1"/>
  <c r="M55" i="1" l="1"/>
  <c r="F40" i="11" s="1"/>
  <c r="G40" i="11" s="1"/>
  <c r="K136" i="1"/>
  <c r="I56" i="1"/>
  <c r="O56" i="1" s="1"/>
  <c r="H41" i="11" s="1"/>
  <c r="I41" i="11" s="1"/>
  <c r="L56" i="1"/>
  <c r="N56" i="1" s="1"/>
  <c r="P56" i="1" s="1"/>
  <c r="J57" i="1" s="1"/>
  <c r="K137" i="1" l="1"/>
  <c r="L57" i="1"/>
  <c r="N57" i="1" s="1"/>
  <c r="P57" i="1" s="1"/>
  <c r="J58" i="1" s="1"/>
  <c r="I57" i="1"/>
  <c r="O57" i="1" s="1"/>
  <c r="H42" i="11" s="1"/>
  <c r="I42" i="11" s="1"/>
  <c r="M56" i="1"/>
  <c r="F41" i="11" s="1"/>
  <c r="G41" i="11" s="1"/>
  <c r="M57" i="1" l="1"/>
  <c r="F42" i="11" s="1"/>
  <c r="G42" i="11" s="1"/>
  <c r="K138" i="1"/>
  <c r="I58" i="1"/>
  <c r="O58" i="1" s="1"/>
  <c r="H43" i="11" s="1"/>
  <c r="I43" i="11" s="1"/>
  <c r="L58" i="1"/>
  <c r="N58" i="1" s="1"/>
  <c r="P58" i="1" s="1"/>
  <c r="J59" i="1" s="1"/>
  <c r="M58" i="1" l="1"/>
  <c r="F43" i="11" s="1"/>
  <c r="G43" i="11" s="1"/>
  <c r="K139" i="1"/>
  <c r="I59" i="1"/>
  <c r="O59" i="1" s="1"/>
  <c r="H44" i="11" s="1"/>
  <c r="I44" i="11" s="1"/>
  <c r="L59" i="1"/>
  <c r="N59" i="1" s="1"/>
  <c r="P59" i="1" l="1"/>
  <c r="P60" i="1" s="1"/>
  <c r="J61" i="1" s="1"/>
  <c r="M59" i="1"/>
  <c r="F44" i="11" s="1"/>
  <c r="G44" i="11" s="1"/>
  <c r="K140" i="1"/>
  <c r="L61" i="1" l="1"/>
  <c r="N61" i="1" s="1"/>
  <c r="I61" i="1"/>
  <c r="O61" i="1" s="1"/>
  <c r="H46" i="11" s="1"/>
  <c r="I46" i="11" s="1"/>
  <c r="K141" i="1"/>
  <c r="M61" i="1" l="1"/>
  <c r="G45" i="11" s="1"/>
  <c r="P61" i="1"/>
  <c r="J62" i="1" s="1"/>
  <c r="K142" i="1"/>
  <c r="I62" i="1" l="1"/>
  <c r="O62" i="1" s="1"/>
  <c r="H47" i="11" s="1"/>
  <c r="I47" i="11" s="1"/>
  <c r="L62" i="1"/>
  <c r="N62" i="1" s="1"/>
  <c r="P62" i="1" s="1"/>
  <c r="J63" i="1" s="1"/>
  <c r="K143" i="1"/>
  <c r="M62" i="1" l="1"/>
  <c r="F46" i="11" s="1"/>
  <c r="G46" i="11" s="1"/>
  <c r="I63" i="1"/>
  <c r="O63" i="1" s="1"/>
  <c r="H48" i="11" s="1"/>
  <c r="I48" i="11" s="1"/>
  <c r="L63" i="1"/>
  <c r="N63" i="1" s="1"/>
  <c r="P63" i="1" s="1"/>
  <c r="J64" i="1" s="1"/>
  <c r="K144" i="1"/>
  <c r="M63" i="1" l="1"/>
  <c r="F47" i="11" s="1"/>
  <c r="G47" i="11" s="1"/>
  <c r="I64" i="1"/>
  <c r="O64" i="1" s="1"/>
  <c r="H49" i="11" s="1"/>
  <c r="I49" i="11" s="1"/>
  <c r="L64" i="1"/>
  <c r="K145" i="1"/>
  <c r="N64" i="1" l="1"/>
  <c r="P64" i="1" s="1"/>
  <c r="J65" i="1" s="1"/>
  <c r="M64" i="1"/>
  <c r="F48" i="11" s="1"/>
  <c r="G48" i="11" s="1"/>
  <c r="K146" i="1"/>
  <c r="L65" i="1" l="1"/>
  <c r="N65" i="1" s="1"/>
  <c r="P65" i="1" s="1"/>
  <c r="J66" i="1" s="1"/>
  <c r="I65" i="1"/>
  <c r="O65" i="1" s="1"/>
  <c r="H50" i="11" s="1"/>
  <c r="I50" i="11" s="1"/>
  <c r="K147" i="1"/>
  <c r="M65" i="1" l="1"/>
  <c r="F49" i="11" s="1"/>
  <c r="G49" i="11" s="1"/>
  <c r="L66" i="1"/>
  <c r="N66" i="1" s="1"/>
  <c r="P66" i="1" s="1"/>
  <c r="J67" i="1" s="1"/>
  <c r="I66" i="1"/>
  <c r="O66" i="1" s="1"/>
  <c r="H51" i="11" s="1"/>
  <c r="I51" i="11" s="1"/>
  <c r="K148" i="1"/>
  <c r="M66" i="1" l="1"/>
  <c r="F50" i="11" s="1"/>
  <c r="G50" i="11" s="1"/>
  <c r="L67" i="1"/>
  <c r="N67" i="1" s="1"/>
  <c r="P67" i="1" s="1"/>
  <c r="J68" i="1" s="1"/>
  <c r="I67" i="1"/>
  <c r="O67" i="1" s="1"/>
  <c r="H52" i="11" s="1"/>
  <c r="I52" i="11" s="1"/>
  <c r="K149" i="1"/>
  <c r="M67" i="1" l="1"/>
  <c r="F51" i="11" s="1"/>
  <c r="G51" i="11" s="1"/>
  <c r="L68" i="1"/>
  <c r="N68" i="1" s="1"/>
  <c r="P68" i="1" s="1"/>
  <c r="J69" i="1" s="1"/>
  <c r="I68" i="1"/>
  <c r="O68" i="1" s="1"/>
  <c r="H53" i="11" s="1"/>
  <c r="I53" i="11" s="1"/>
  <c r="K150" i="1"/>
  <c r="M68" i="1" l="1"/>
  <c r="F52" i="11" s="1"/>
  <c r="G52" i="11" s="1"/>
  <c r="I69" i="1"/>
  <c r="O69" i="1" s="1"/>
  <c r="H54" i="11" s="1"/>
  <c r="I54" i="11" s="1"/>
  <c r="L69" i="1"/>
  <c r="N69" i="1" s="1"/>
  <c r="P69" i="1" s="1"/>
  <c r="J70" i="1" s="1"/>
  <c r="K151" i="1"/>
  <c r="M69" i="1" l="1"/>
  <c r="F53" i="11" s="1"/>
  <c r="G53" i="11" s="1"/>
  <c r="I70" i="1"/>
  <c r="O70" i="1" s="1"/>
  <c r="H55" i="11" s="1"/>
  <c r="I55" i="11" s="1"/>
  <c r="L70" i="1"/>
  <c r="N70" i="1" s="1"/>
  <c r="P70" i="1" s="1"/>
  <c r="J71" i="1" s="1"/>
  <c r="K152" i="1"/>
  <c r="M70" i="1" l="1"/>
  <c r="F54" i="11" s="1"/>
  <c r="G54" i="11" s="1"/>
  <c r="I71" i="1"/>
  <c r="O71" i="1" s="1"/>
  <c r="H56" i="11" s="1"/>
  <c r="I56" i="11" s="1"/>
  <c r="L71" i="1"/>
  <c r="N71" i="1" s="1"/>
  <c r="P71" i="1" s="1"/>
  <c r="K153" i="1"/>
  <c r="J73" i="1" l="1"/>
  <c r="L73" i="1" s="1"/>
  <c r="N73" i="1" s="1"/>
  <c r="P73" i="1" s="1"/>
  <c r="J74" i="1" s="1"/>
  <c r="P72" i="1"/>
  <c r="M71" i="1"/>
  <c r="F55" i="11" s="1"/>
  <c r="G55" i="11" s="1"/>
  <c r="K154" i="1"/>
  <c r="I73" i="1" l="1"/>
  <c r="O73" i="1" s="1"/>
  <c r="H58" i="11" s="1"/>
  <c r="I58" i="11" s="1"/>
  <c r="M73" i="1"/>
  <c r="F56" i="11" s="1"/>
  <c r="G56" i="11" s="1"/>
  <c r="I74" i="1"/>
  <c r="O74" i="1" s="1"/>
  <c r="H59" i="11" s="1"/>
  <c r="I59" i="11" s="1"/>
  <c r="L74" i="1"/>
  <c r="N74" i="1" s="1"/>
  <c r="P74" i="1" s="1"/>
  <c r="J75" i="1" s="1"/>
  <c r="K155" i="1"/>
  <c r="M74" i="1" l="1"/>
  <c r="F57" i="11" s="1"/>
  <c r="G57" i="11" s="1"/>
  <c r="L75" i="1"/>
  <c r="I75" i="1"/>
  <c r="O75" i="1" s="1"/>
  <c r="H60" i="11" s="1"/>
  <c r="I60" i="11" s="1"/>
  <c r="K156" i="1"/>
  <c r="N75" i="1" l="1"/>
  <c r="P75" i="1" s="1"/>
  <c r="J76" i="1" s="1"/>
  <c r="M75" i="1"/>
  <c r="F58" i="11" s="1"/>
  <c r="G58" i="11" s="1"/>
  <c r="K157" i="1"/>
  <c r="L76" i="1" l="1"/>
  <c r="N76" i="1" s="1"/>
  <c r="P76" i="1" s="1"/>
  <c r="J77" i="1" s="1"/>
  <c r="I76" i="1"/>
  <c r="O76" i="1" s="1"/>
  <c r="H61" i="11" s="1"/>
  <c r="I61" i="11" s="1"/>
  <c r="K158" i="1"/>
  <c r="M76" i="1" l="1"/>
  <c r="F59" i="11" s="1"/>
  <c r="G59" i="11" s="1"/>
  <c r="L77" i="1"/>
  <c r="N77" i="1" s="1"/>
  <c r="P77" i="1" s="1"/>
  <c r="J78" i="1" s="1"/>
  <c r="I77" i="1"/>
  <c r="O77" i="1" s="1"/>
  <c r="H62" i="11" s="1"/>
  <c r="I62" i="11" s="1"/>
  <c r="K159" i="1"/>
  <c r="M77" i="1" l="1"/>
  <c r="F60" i="11" s="1"/>
  <c r="G60" i="11" s="1"/>
  <c r="L78" i="1"/>
  <c r="I78" i="1"/>
  <c r="O78" i="1" s="1"/>
  <c r="H63" i="11" s="1"/>
  <c r="I63" i="11" s="1"/>
  <c r="K160" i="1"/>
  <c r="N78" i="1" l="1"/>
  <c r="P78" i="1" s="1"/>
  <c r="J79" i="1" s="1"/>
  <c r="M78" i="1"/>
  <c r="F61" i="11" s="1"/>
  <c r="G61" i="11" s="1"/>
  <c r="K161" i="1"/>
  <c r="I79" i="1" l="1"/>
  <c r="O79" i="1" s="1"/>
  <c r="H64" i="11" s="1"/>
  <c r="I64" i="11" s="1"/>
  <c r="L79" i="1"/>
  <c r="N79" i="1" s="1"/>
  <c r="P79" i="1" s="1"/>
  <c r="J80" i="1" s="1"/>
  <c r="K162" i="1"/>
  <c r="I80" i="1" l="1"/>
  <c r="O80" i="1" s="1"/>
  <c r="H65" i="11" s="1"/>
  <c r="I65" i="11" s="1"/>
  <c r="L80" i="1"/>
  <c r="N80" i="1" s="1"/>
  <c r="P80" i="1" s="1"/>
  <c r="J81" i="1" s="1"/>
  <c r="M79" i="1"/>
  <c r="F62" i="11" s="1"/>
  <c r="G62" i="11" s="1"/>
  <c r="K163" i="1"/>
  <c r="I81" i="1" l="1"/>
  <c r="O81" i="1" s="1"/>
  <c r="H66" i="11" s="1"/>
  <c r="I66" i="11" s="1"/>
  <c r="L81" i="1"/>
  <c r="N81" i="1" s="1"/>
  <c r="P81" i="1" s="1"/>
  <c r="J82" i="1" s="1"/>
  <c r="M80" i="1"/>
  <c r="F63" i="11" s="1"/>
  <c r="G63" i="11" s="1"/>
  <c r="K164" i="1"/>
  <c r="M81" i="1" l="1"/>
  <c r="F64" i="11" s="1"/>
  <c r="G64" i="11" s="1"/>
  <c r="I82" i="1"/>
  <c r="O82" i="1" s="1"/>
  <c r="H67" i="11" s="1"/>
  <c r="I67" i="11" s="1"/>
  <c r="L82" i="1"/>
  <c r="N82" i="1" s="1"/>
  <c r="P82" i="1" s="1"/>
  <c r="J83" i="1" s="1"/>
  <c r="L83" i="1" s="1"/>
  <c r="N83" i="1" s="1"/>
  <c r="P83" i="1" s="1"/>
  <c r="J84" i="1" s="1"/>
  <c r="K165" i="1"/>
  <c r="I83" i="1" l="1"/>
  <c r="O83" i="1" s="1"/>
  <c r="H68" i="11" s="1"/>
  <c r="I68" i="11" s="1"/>
  <c r="M82" i="1"/>
  <c r="F65" i="11" s="1"/>
  <c r="G65" i="11" s="1"/>
  <c r="M83" i="1"/>
  <c r="F66" i="11" s="1"/>
  <c r="G66" i="11" s="1"/>
  <c r="L84" i="1"/>
  <c r="I84" i="1"/>
  <c r="O84" i="1" s="1"/>
  <c r="H69" i="11" s="1"/>
  <c r="I69" i="11" s="1"/>
  <c r="K166" i="1"/>
  <c r="M84" i="1" l="1"/>
  <c r="F67" i="11" s="1"/>
  <c r="G67" i="11" s="1"/>
  <c r="N84" i="1"/>
  <c r="P84" i="1" s="1"/>
  <c r="J85" i="1" s="1"/>
  <c r="K167" i="1"/>
  <c r="L85" i="1" l="1"/>
  <c r="I85" i="1"/>
  <c r="O85" i="1" s="1"/>
  <c r="H70" i="11" s="1"/>
  <c r="I70" i="11" s="1"/>
  <c r="K168" i="1"/>
  <c r="M85" i="1" l="1"/>
  <c r="F68" i="11" s="1"/>
  <c r="G68" i="11" s="1"/>
  <c r="N85" i="1"/>
  <c r="P85" i="1" s="1"/>
  <c r="J86" i="1" s="1"/>
  <c r="K169" i="1"/>
  <c r="I86" i="1" l="1"/>
  <c r="O86" i="1" s="1"/>
  <c r="H71" i="11" s="1"/>
  <c r="I71" i="11" s="1"/>
  <c r="I303" i="11" s="1"/>
  <c r="L86" i="1"/>
  <c r="K170" i="1"/>
  <c r="M86" i="1" l="1"/>
  <c r="F69" i="11" s="1"/>
  <c r="G69" i="11" s="1"/>
  <c r="N86" i="1"/>
  <c r="P86" i="1" s="1"/>
  <c r="J87" i="1" s="1"/>
  <c r="K171" i="1"/>
  <c r="I87" i="1" l="1"/>
  <c r="L87" i="1"/>
  <c r="N87" i="1" s="1"/>
  <c r="P87" i="1" s="1"/>
  <c r="J88" i="1" s="1"/>
  <c r="K172" i="1"/>
  <c r="L88" i="1" l="1"/>
  <c r="N88" i="1" s="1"/>
  <c r="P88" i="1" s="1"/>
  <c r="J89" i="1" s="1"/>
  <c r="I88" i="1"/>
  <c r="M87" i="1"/>
  <c r="F70" i="11" s="1"/>
  <c r="G70" i="11" s="1"/>
  <c r="K173" i="1"/>
  <c r="L89" i="1" l="1"/>
  <c r="I89" i="1"/>
  <c r="M88" i="1"/>
  <c r="F71" i="11" s="1"/>
  <c r="G71" i="11" s="1"/>
  <c r="K174" i="1"/>
  <c r="M89" i="1" l="1"/>
  <c r="F72" i="11" s="1"/>
  <c r="G72" i="11" s="1"/>
  <c r="N89" i="1"/>
  <c r="P89" i="1" s="1"/>
  <c r="J90" i="1" s="1"/>
  <c r="K175" i="1"/>
  <c r="I90" i="1" l="1"/>
  <c r="L90" i="1"/>
  <c r="K176" i="1"/>
  <c r="M90" i="1" l="1"/>
  <c r="F73" i="11" s="1"/>
  <c r="G73" i="11" s="1"/>
  <c r="N90" i="1"/>
  <c r="P90" i="1" s="1"/>
  <c r="J91" i="1" s="1"/>
  <c r="K177" i="1"/>
  <c r="I91" i="1" l="1"/>
  <c r="L91" i="1"/>
  <c r="N91" i="1" s="1"/>
  <c r="P91" i="1" s="1"/>
  <c r="J92" i="1" s="1"/>
  <c r="K178" i="1"/>
  <c r="M91" i="1" l="1"/>
  <c r="F74" i="11" s="1"/>
  <c r="G74" i="11" s="1"/>
  <c r="L92" i="1"/>
  <c r="N92" i="1" s="1"/>
  <c r="P92" i="1" s="1"/>
  <c r="J93" i="1" s="1"/>
  <c r="I92" i="1"/>
  <c r="K179" i="1"/>
  <c r="M92" i="1" l="1"/>
  <c r="F75" i="11" s="1"/>
  <c r="G75" i="11" s="1"/>
  <c r="I93" i="1"/>
  <c r="L93" i="1"/>
  <c r="K180" i="1"/>
  <c r="M93" i="1" l="1"/>
  <c r="F76" i="11" s="1"/>
  <c r="G76" i="11" s="1"/>
  <c r="N93" i="1"/>
  <c r="P93" i="1" s="1"/>
  <c r="J94" i="1" s="1"/>
  <c r="K181" i="1"/>
  <c r="I94" i="1" l="1"/>
  <c r="L94" i="1"/>
  <c r="N94" i="1" s="1"/>
  <c r="P94" i="1" s="1"/>
  <c r="J95" i="1" s="1"/>
  <c r="K182" i="1"/>
  <c r="M94" i="1" l="1"/>
  <c r="F77" i="11" s="1"/>
  <c r="G77" i="11" s="1"/>
  <c r="I95" i="1"/>
  <c r="L95" i="1"/>
  <c r="K183" i="1"/>
  <c r="M95" i="1" l="1"/>
  <c r="F78" i="11" s="1"/>
  <c r="G78" i="11" s="1"/>
  <c r="N95" i="1"/>
  <c r="P95" i="1" s="1"/>
  <c r="J96" i="1" s="1"/>
  <c r="K184" i="1"/>
  <c r="I96" i="1" l="1"/>
  <c r="L96" i="1"/>
  <c r="N96" i="1" s="1"/>
  <c r="P96" i="1" s="1"/>
  <c r="J97" i="1" s="1"/>
  <c r="K185" i="1"/>
  <c r="M96" i="1" l="1"/>
  <c r="F79" i="11" s="1"/>
  <c r="G79" i="11" s="1"/>
  <c r="I97" i="1"/>
  <c r="L97" i="1"/>
  <c r="N97" i="1" s="1"/>
  <c r="P97" i="1" s="1"/>
  <c r="J98" i="1" s="1"/>
  <c r="K186" i="1"/>
  <c r="M97" i="1" l="1"/>
  <c r="F80" i="11" s="1"/>
  <c r="G80" i="11" s="1"/>
  <c r="L98" i="1"/>
  <c r="N98" i="1" s="1"/>
  <c r="P98" i="1" s="1"/>
  <c r="J99" i="1" s="1"/>
  <c r="I98" i="1"/>
  <c r="K187" i="1"/>
  <c r="M98" i="1" l="1"/>
  <c r="F81" i="11" s="1"/>
  <c r="G81" i="11" s="1"/>
  <c r="I99" i="1"/>
  <c r="L99" i="1"/>
  <c r="N99" i="1" s="1"/>
  <c r="P99" i="1" s="1"/>
  <c r="J100" i="1" s="1"/>
  <c r="K188" i="1"/>
  <c r="M99" i="1" l="1"/>
  <c r="F82" i="11" s="1"/>
  <c r="G82" i="11" s="1"/>
  <c r="L100" i="1"/>
  <c r="N100" i="1" s="1"/>
  <c r="P100" i="1" s="1"/>
  <c r="J101" i="1" s="1"/>
  <c r="I100" i="1"/>
  <c r="K189" i="1"/>
  <c r="M100" i="1" l="1"/>
  <c r="F83" i="11" s="1"/>
  <c r="G83" i="11" s="1"/>
  <c r="I101" i="1"/>
  <c r="L101" i="1"/>
  <c r="N101" i="1" s="1"/>
  <c r="P101" i="1" s="1"/>
  <c r="J102" i="1" s="1"/>
  <c r="K190" i="1"/>
  <c r="I102" i="1" l="1"/>
  <c r="L102" i="1"/>
  <c r="M101" i="1"/>
  <c r="F84" i="11" s="1"/>
  <c r="G84" i="11" s="1"/>
  <c r="K191" i="1"/>
  <c r="M102" i="1" l="1"/>
  <c r="F85" i="11" s="1"/>
  <c r="G85" i="11" s="1"/>
  <c r="N102" i="1"/>
  <c r="P102" i="1" s="1"/>
  <c r="J103" i="1" s="1"/>
  <c r="K192" i="1"/>
  <c r="I103" i="1" l="1"/>
  <c r="L103" i="1"/>
  <c r="N103" i="1" s="1"/>
  <c r="P103" i="1" s="1"/>
  <c r="J104" i="1" s="1"/>
  <c r="K193" i="1"/>
  <c r="M103" i="1" l="1"/>
  <c r="F86" i="11" s="1"/>
  <c r="G86" i="11" s="1"/>
  <c r="L104" i="1"/>
  <c r="I104" i="1"/>
  <c r="K194" i="1"/>
  <c r="M104" i="1" l="1"/>
  <c r="F87" i="11" s="1"/>
  <c r="G87" i="11" s="1"/>
  <c r="N104" i="1"/>
  <c r="P104" i="1" s="1"/>
  <c r="J105" i="1" s="1"/>
  <c r="K195" i="1"/>
  <c r="L105" i="1" l="1"/>
  <c r="I105" i="1"/>
  <c r="K196" i="1"/>
  <c r="M105" i="1" l="1"/>
  <c r="F88" i="11" s="1"/>
  <c r="G88" i="11" s="1"/>
  <c r="N105" i="1"/>
  <c r="P105" i="1" s="1"/>
  <c r="J106" i="1" s="1"/>
  <c r="K197" i="1"/>
  <c r="I106" i="1" l="1"/>
  <c r="L106" i="1"/>
  <c r="K198" i="1"/>
  <c r="M106" i="1" l="1"/>
  <c r="F89" i="11" s="1"/>
  <c r="G89" i="11" s="1"/>
  <c r="N106" i="1"/>
  <c r="P106" i="1" s="1"/>
  <c r="J107" i="1" s="1"/>
  <c r="K199" i="1"/>
  <c r="I107" i="1" l="1"/>
  <c r="L107" i="1"/>
  <c r="N107" i="1" s="1"/>
  <c r="P107" i="1" s="1"/>
  <c r="J108" i="1" s="1"/>
  <c r="K200" i="1"/>
  <c r="M107" i="1" l="1"/>
  <c r="F90" i="11" s="1"/>
  <c r="G90" i="11" s="1"/>
  <c r="L108" i="1"/>
  <c r="N108" i="1" s="1"/>
  <c r="P108" i="1" s="1"/>
  <c r="J109" i="1" s="1"/>
  <c r="I108" i="1"/>
  <c r="K201" i="1"/>
  <c r="M108" i="1" l="1"/>
  <c r="F91" i="11" s="1"/>
  <c r="G91" i="11" s="1"/>
  <c r="L109" i="1"/>
  <c r="I109" i="1"/>
  <c r="K202" i="1"/>
  <c r="M109" i="1" l="1"/>
  <c r="F92" i="11" s="1"/>
  <c r="G92" i="11" s="1"/>
  <c r="N109" i="1"/>
  <c r="P109" i="1" s="1"/>
  <c r="J110" i="1" s="1"/>
  <c r="K203" i="1"/>
  <c r="I110" i="1" l="1"/>
  <c r="L110" i="1"/>
  <c r="N110" i="1" s="1"/>
  <c r="P110" i="1" s="1"/>
  <c r="J111" i="1" s="1"/>
  <c r="K204" i="1"/>
  <c r="M110" i="1" l="1"/>
  <c r="F93" i="11" s="1"/>
  <c r="G93" i="11" s="1"/>
  <c r="I111" i="1"/>
  <c r="L111" i="1"/>
  <c r="K205" i="1"/>
  <c r="M111" i="1" l="1"/>
  <c r="F94" i="11" s="1"/>
  <c r="G94" i="11" s="1"/>
  <c r="N111" i="1"/>
  <c r="P111" i="1" s="1"/>
  <c r="J112" i="1" s="1"/>
  <c r="K206" i="1"/>
  <c r="I112" i="1" l="1"/>
  <c r="L112" i="1"/>
  <c r="N112" i="1" s="1"/>
  <c r="P112" i="1" s="1"/>
  <c r="J113" i="1" s="1"/>
  <c r="K207" i="1"/>
  <c r="M112" i="1" l="1"/>
  <c r="F95" i="11" s="1"/>
  <c r="G95" i="11" s="1"/>
  <c r="I113" i="1"/>
  <c r="L113" i="1"/>
  <c r="N113" i="1" s="1"/>
  <c r="P113" i="1" s="1"/>
  <c r="J114" i="1" s="1"/>
  <c r="K208" i="1"/>
  <c r="M113" i="1" l="1"/>
  <c r="F96" i="11" s="1"/>
  <c r="G96" i="11" s="1"/>
  <c r="L114" i="1"/>
  <c r="N114" i="1" s="1"/>
  <c r="P114" i="1" s="1"/>
  <c r="J115" i="1" s="1"/>
  <c r="I114" i="1"/>
  <c r="K209" i="1"/>
  <c r="M114" i="1" l="1"/>
  <c r="F97" i="11" s="1"/>
  <c r="G97" i="11" s="1"/>
  <c r="L115" i="1"/>
  <c r="I115" i="1"/>
  <c r="K210" i="1"/>
  <c r="M115" i="1" l="1"/>
  <c r="F98" i="11" s="1"/>
  <c r="G98" i="11" s="1"/>
  <c r="N115" i="1"/>
  <c r="P115" i="1" s="1"/>
  <c r="J116" i="1" s="1"/>
  <c r="K211" i="1"/>
  <c r="I116" i="1" l="1"/>
  <c r="L116" i="1"/>
  <c r="N116" i="1" s="1"/>
  <c r="P116" i="1" s="1"/>
  <c r="J117" i="1" s="1"/>
  <c r="K212" i="1"/>
  <c r="I117" i="1" l="1"/>
  <c r="L117" i="1"/>
  <c r="M116" i="1"/>
  <c r="F99" i="11" s="1"/>
  <c r="G99" i="11" s="1"/>
  <c r="K213" i="1"/>
  <c r="M117" i="1" l="1"/>
  <c r="F100" i="11" s="1"/>
  <c r="G100" i="11" s="1"/>
  <c r="N117" i="1"/>
  <c r="P117" i="1" s="1"/>
  <c r="J118" i="1" s="1"/>
  <c r="K214" i="1"/>
  <c r="I118" i="1" l="1"/>
  <c r="L118" i="1"/>
  <c r="N118" i="1" s="1"/>
  <c r="P118" i="1" s="1"/>
  <c r="J119" i="1" s="1"/>
  <c r="K215" i="1"/>
  <c r="M118" i="1" l="1"/>
  <c r="F101" i="11" s="1"/>
  <c r="G101" i="11" s="1"/>
  <c r="L119" i="1"/>
  <c r="N119" i="1" s="1"/>
  <c r="P119" i="1" s="1"/>
  <c r="J120" i="1" s="1"/>
  <c r="I119" i="1"/>
  <c r="K216" i="1"/>
  <c r="M119" i="1" l="1"/>
  <c r="F102" i="11" s="1"/>
  <c r="G102" i="11" s="1"/>
  <c r="L120" i="1"/>
  <c r="N120" i="1" s="1"/>
  <c r="P120" i="1" s="1"/>
  <c r="J121" i="1" s="1"/>
  <c r="I120" i="1"/>
  <c r="K217" i="1"/>
  <c r="I121" i="1" l="1"/>
  <c r="L121" i="1"/>
  <c r="N121" i="1" s="1"/>
  <c r="P121" i="1" s="1"/>
  <c r="J122" i="1" s="1"/>
  <c r="M120" i="1"/>
  <c r="F103" i="11" s="1"/>
  <c r="G103" i="11" s="1"/>
  <c r="K218" i="1"/>
  <c r="M121" i="1" l="1"/>
  <c r="F104" i="11" s="1"/>
  <c r="G104" i="11" s="1"/>
  <c r="L122" i="1"/>
  <c r="I122" i="1"/>
  <c r="K219" i="1"/>
  <c r="M122" i="1" l="1"/>
  <c r="F105" i="11" s="1"/>
  <c r="G105" i="11" s="1"/>
  <c r="N122" i="1"/>
  <c r="P122" i="1" s="1"/>
  <c r="J123" i="1" s="1"/>
  <c r="K220" i="1"/>
  <c r="L123" i="1" l="1"/>
  <c r="N123" i="1" s="1"/>
  <c r="P123" i="1" s="1"/>
  <c r="J124" i="1" s="1"/>
  <c r="I123" i="1"/>
  <c r="K221" i="1"/>
  <c r="L124" i="1" l="1"/>
  <c r="N124" i="1" s="1"/>
  <c r="P124" i="1" s="1"/>
  <c r="J125" i="1" s="1"/>
  <c r="I124" i="1"/>
  <c r="M123" i="1"/>
  <c r="F106" i="11" s="1"/>
  <c r="G106" i="11" s="1"/>
  <c r="K222" i="1"/>
  <c r="M124" i="1" l="1"/>
  <c r="F107" i="11" s="1"/>
  <c r="G107" i="11" s="1"/>
  <c r="L125" i="1"/>
  <c r="I125" i="1"/>
  <c r="K223" i="1"/>
  <c r="M125" i="1" l="1"/>
  <c r="F108" i="11" s="1"/>
  <c r="G108" i="11" s="1"/>
  <c r="N125" i="1"/>
  <c r="P125" i="1" s="1"/>
  <c r="J126" i="1" s="1"/>
  <c r="K224" i="1"/>
  <c r="I126" i="1" l="1"/>
  <c r="L126" i="1"/>
  <c r="N126" i="1" s="1"/>
  <c r="P126" i="1" s="1"/>
  <c r="J127" i="1" s="1"/>
  <c r="K225" i="1"/>
  <c r="M126" i="1" l="1"/>
  <c r="F109" i="11" s="1"/>
  <c r="G109" i="11" s="1"/>
  <c r="I127" i="1"/>
  <c r="L127" i="1"/>
  <c r="N127" i="1" s="1"/>
  <c r="P127" i="1" s="1"/>
  <c r="J128" i="1" s="1"/>
  <c r="K226" i="1"/>
  <c r="M127" i="1" l="1"/>
  <c r="F110" i="11" s="1"/>
  <c r="G110" i="11" s="1"/>
  <c r="L128" i="1"/>
  <c r="N128" i="1" s="1"/>
  <c r="P128" i="1" s="1"/>
  <c r="J129" i="1" s="1"/>
  <c r="I128" i="1"/>
  <c r="K227" i="1"/>
  <c r="M128" i="1" l="1"/>
  <c r="F111" i="11" s="1"/>
  <c r="G111" i="11" s="1"/>
  <c r="I129" i="1"/>
  <c r="L129" i="1"/>
  <c r="K228" i="1"/>
  <c r="M129" i="1" l="1"/>
  <c r="F112" i="11" s="1"/>
  <c r="G112" i="11" s="1"/>
  <c r="N129" i="1"/>
  <c r="P129" i="1" s="1"/>
  <c r="J130" i="1" s="1"/>
  <c r="K229" i="1"/>
  <c r="I130" i="1" l="1"/>
  <c r="L130" i="1"/>
  <c r="N130" i="1" s="1"/>
  <c r="P130" i="1" s="1"/>
  <c r="J131" i="1" s="1"/>
  <c r="K230" i="1"/>
  <c r="I131" i="1" l="1"/>
  <c r="L131" i="1"/>
  <c r="M130" i="1"/>
  <c r="F113" i="11" s="1"/>
  <c r="G113" i="11" s="1"/>
  <c r="K231" i="1"/>
  <c r="M131" i="1" l="1"/>
  <c r="F114" i="11" s="1"/>
  <c r="G114" i="11" s="1"/>
  <c r="N131" i="1"/>
  <c r="P131" i="1" s="1"/>
  <c r="J132" i="1" s="1"/>
  <c r="K232" i="1"/>
  <c r="I132" i="1" l="1"/>
  <c r="L132" i="1"/>
  <c r="N132" i="1" s="1"/>
  <c r="P132" i="1" s="1"/>
  <c r="J133" i="1" s="1"/>
  <c r="K233" i="1"/>
  <c r="M132" i="1" l="1"/>
  <c r="F115" i="11" s="1"/>
  <c r="G115" i="11" s="1"/>
  <c r="L133" i="1"/>
  <c r="N133" i="1" s="1"/>
  <c r="P133" i="1" s="1"/>
  <c r="J134" i="1" s="1"/>
  <c r="I133" i="1"/>
  <c r="K234" i="1"/>
  <c r="M133" i="1" l="1"/>
  <c r="F116" i="11" s="1"/>
  <c r="G116" i="11" s="1"/>
  <c r="L134" i="1"/>
  <c r="I134" i="1"/>
  <c r="K235" i="1"/>
  <c r="M134" i="1" l="1"/>
  <c r="F117" i="11" s="1"/>
  <c r="G117" i="11" s="1"/>
  <c r="N134" i="1"/>
  <c r="P134" i="1" s="1"/>
  <c r="J135" i="1" s="1"/>
  <c r="K236" i="1"/>
  <c r="L135" i="1" l="1"/>
  <c r="N135" i="1" s="1"/>
  <c r="P135" i="1" s="1"/>
  <c r="J136" i="1" s="1"/>
  <c r="I135" i="1"/>
  <c r="K237" i="1"/>
  <c r="M135" i="1" l="1"/>
  <c r="F118" i="11" s="1"/>
  <c r="G118" i="11" s="1"/>
  <c r="I136" i="1"/>
  <c r="L136" i="1"/>
  <c r="K238" i="1"/>
  <c r="M136" i="1" l="1"/>
  <c r="F119" i="11" s="1"/>
  <c r="G119" i="11" s="1"/>
  <c r="N136" i="1"/>
  <c r="P136" i="1" s="1"/>
  <c r="J137" i="1" s="1"/>
  <c r="K239" i="1"/>
  <c r="L137" i="1" l="1"/>
  <c r="N137" i="1" s="1"/>
  <c r="P137" i="1" s="1"/>
  <c r="J138" i="1" s="1"/>
  <c r="I137" i="1"/>
  <c r="K240" i="1"/>
  <c r="M137" i="1" l="1"/>
  <c r="F120" i="11" s="1"/>
  <c r="G120" i="11" s="1"/>
  <c r="I138" i="1"/>
  <c r="L138" i="1"/>
  <c r="K241" i="1"/>
  <c r="M138" i="1" l="1"/>
  <c r="F121" i="11" s="1"/>
  <c r="G121" i="11" s="1"/>
  <c r="N138" i="1"/>
  <c r="P138" i="1" s="1"/>
  <c r="J139" i="1" s="1"/>
  <c r="K242" i="1"/>
  <c r="L139" i="1" l="1"/>
  <c r="N139" i="1" s="1"/>
  <c r="P139" i="1" s="1"/>
  <c r="J140" i="1" s="1"/>
  <c r="I139" i="1"/>
  <c r="K243" i="1"/>
  <c r="M139" i="1" l="1"/>
  <c r="F122" i="11" s="1"/>
  <c r="G122" i="11" s="1"/>
  <c r="I140" i="1"/>
  <c r="L140" i="1"/>
  <c r="K244" i="1"/>
  <c r="M140" i="1" l="1"/>
  <c r="F123" i="11" s="1"/>
  <c r="G123" i="11" s="1"/>
  <c r="N140" i="1"/>
  <c r="P140" i="1" s="1"/>
  <c r="J141" i="1" s="1"/>
  <c r="K245" i="1"/>
  <c r="I141" i="1" l="1"/>
  <c r="L141" i="1"/>
  <c r="N141" i="1" s="1"/>
  <c r="P141" i="1" s="1"/>
  <c r="J142" i="1" s="1"/>
  <c r="K246" i="1"/>
  <c r="M141" i="1" l="1"/>
  <c r="F124" i="11" s="1"/>
  <c r="G124" i="11" s="1"/>
  <c r="L142" i="1"/>
  <c r="N142" i="1" s="1"/>
  <c r="P142" i="1" s="1"/>
  <c r="J143" i="1" s="1"/>
  <c r="I142" i="1"/>
  <c r="K247" i="1"/>
  <c r="M142" i="1" l="1"/>
  <c r="F125" i="11" s="1"/>
  <c r="G125" i="11" s="1"/>
  <c r="L143" i="1"/>
  <c r="N143" i="1" s="1"/>
  <c r="P143" i="1" s="1"/>
  <c r="J144" i="1" s="1"/>
  <c r="I143" i="1"/>
  <c r="K248" i="1"/>
  <c r="M143" i="1" l="1"/>
  <c r="F126" i="11" s="1"/>
  <c r="G126" i="11" s="1"/>
  <c r="L144" i="1"/>
  <c r="N144" i="1" s="1"/>
  <c r="P144" i="1" s="1"/>
  <c r="J145" i="1" s="1"/>
  <c r="I144" i="1"/>
  <c r="K249" i="1"/>
  <c r="M144" i="1" l="1"/>
  <c r="F127" i="11" s="1"/>
  <c r="G127" i="11" s="1"/>
  <c r="I145" i="1"/>
  <c r="L145" i="1"/>
  <c r="N145" i="1" s="1"/>
  <c r="P145" i="1" s="1"/>
  <c r="J146" i="1" s="1"/>
  <c r="K250" i="1"/>
  <c r="M145" i="1" l="1"/>
  <c r="F128" i="11" s="1"/>
  <c r="G128" i="11" s="1"/>
  <c r="L146" i="1"/>
  <c r="N146" i="1" s="1"/>
  <c r="P146" i="1" s="1"/>
  <c r="J147" i="1" s="1"/>
  <c r="I146" i="1"/>
  <c r="K251" i="1"/>
  <c r="M146" i="1" l="1"/>
  <c r="F129" i="11" s="1"/>
  <c r="G129" i="11" s="1"/>
  <c r="L147" i="1"/>
  <c r="I147" i="1"/>
  <c r="K252" i="1"/>
  <c r="M147" i="1" l="1"/>
  <c r="F130" i="11" s="1"/>
  <c r="G130" i="11" s="1"/>
  <c r="N147" i="1"/>
  <c r="P147" i="1" s="1"/>
  <c r="J148" i="1" s="1"/>
  <c r="K253" i="1"/>
  <c r="I148" i="1" l="1"/>
  <c r="L148" i="1"/>
  <c r="K254" i="1"/>
  <c r="M148" i="1" l="1"/>
  <c r="F131" i="11" s="1"/>
  <c r="G131" i="11" s="1"/>
  <c r="N148" i="1"/>
  <c r="P148" i="1" s="1"/>
  <c r="J149" i="1" s="1"/>
  <c r="K255" i="1"/>
  <c r="L149" i="1" l="1"/>
  <c r="N149" i="1" s="1"/>
  <c r="P149" i="1" s="1"/>
  <c r="J150" i="1" s="1"/>
  <c r="I149" i="1"/>
  <c r="K256" i="1"/>
  <c r="M149" i="1" l="1"/>
  <c r="F132" i="11" s="1"/>
  <c r="G132" i="11" s="1"/>
  <c r="L150" i="1"/>
  <c r="N150" i="1" s="1"/>
  <c r="P150" i="1" s="1"/>
  <c r="J151" i="1" s="1"/>
  <c r="I150" i="1"/>
  <c r="K257" i="1"/>
  <c r="M150" i="1" l="1"/>
  <c r="F133" i="11" s="1"/>
  <c r="G133" i="11" s="1"/>
  <c r="I151" i="1"/>
  <c r="L151" i="1"/>
  <c r="N151" i="1" s="1"/>
  <c r="P151" i="1" s="1"/>
  <c r="J152" i="1" s="1"/>
  <c r="K258" i="1"/>
  <c r="I152" i="1" l="1"/>
  <c r="L152" i="1"/>
  <c r="N152" i="1" s="1"/>
  <c r="P152" i="1" s="1"/>
  <c r="J153" i="1" s="1"/>
  <c r="M151" i="1"/>
  <c r="F134" i="11" s="1"/>
  <c r="G134" i="11" s="1"/>
  <c r="K259" i="1"/>
  <c r="M152" i="1" l="1"/>
  <c r="F135" i="11" s="1"/>
  <c r="G135" i="11" s="1"/>
  <c r="L153" i="1"/>
  <c r="N153" i="1" s="1"/>
  <c r="P153" i="1" s="1"/>
  <c r="J154" i="1" s="1"/>
  <c r="I153" i="1"/>
  <c r="K260" i="1"/>
  <c r="M153" i="1" l="1"/>
  <c r="F136" i="11" s="1"/>
  <c r="G136" i="11" s="1"/>
  <c r="L154" i="1"/>
  <c r="I154" i="1"/>
  <c r="K261" i="1"/>
  <c r="M154" i="1" l="1"/>
  <c r="F137" i="11" s="1"/>
  <c r="G137" i="11" s="1"/>
  <c r="N154" i="1"/>
  <c r="P154" i="1" s="1"/>
  <c r="J155" i="1" s="1"/>
  <c r="K262" i="1"/>
  <c r="I155" i="1" l="1"/>
  <c r="L155" i="1"/>
  <c r="N155" i="1" s="1"/>
  <c r="P155" i="1" s="1"/>
  <c r="J156" i="1" s="1"/>
  <c r="K263" i="1"/>
  <c r="M155" i="1" l="1"/>
  <c r="F138" i="11" s="1"/>
  <c r="G138" i="11" s="1"/>
  <c r="L156" i="1"/>
  <c r="N156" i="1" s="1"/>
  <c r="P156" i="1" s="1"/>
  <c r="J157" i="1" s="1"/>
  <c r="I156" i="1"/>
  <c r="K264" i="1"/>
  <c r="M156" i="1" l="1"/>
  <c r="F139" i="11" s="1"/>
  <c r="G139" i="11" s="1"/>
  <c r="I157" i="1"/>
  <c r="L157" i="1"/>
  <c r="N157" i="1" s="1"/>
  <c r="P157" i="1" s="1"/>
  <c r="J158" i="1" s="1"/>
  <c r="K265" i="1"/>
  <c r="M157" i="1" l="1"/>
  <c r="F140" i="11" s="1"/>
  <c r="G140" i="11" s="1"/>
  <c r="I158" i="1"/>
  <c r="L158" i="1"/>
  <c r="N158" i="1" s="1"/>
  <c r="P158" i="1" s="1"/>
  <c r="J159" i="1" s="1"/>
  <c r="K266" i="1"/>
  <c r="M158" i="1" l="1"/>
  <c r="F141" i="11" s="1"/>
  <c r="G141" i="11" s="1"/>
  <c r="I159" i="1"/>
  <c r="L159" i="1"/>
  <c r="N159" i="1" s="1"/>
  <c r="P159" i="1" s="1"/>
  <c r="J160" i="1" s="1"/>
  <c r="K267" i="1"/>
  <c r="M159" i="1" l="1"/>
  <c r="F142" i="11" s="1"/>
  <c r="G142" i="11" s="1"/>
  <c r="I160" i="1"/>
  <c r="L160" i="1"/>
  <c r="N160" i="1" s="1"/>
  <c r="P160" i="1" s="1"/>
  <c r="J161" i="1" s="1"/>
  <c r="K268" i="1"/>
  <c r="M160" i="1" l="1"/>
  <c r="F143" i="11" s="1"/>
  <c r="G143" i="11" s="1"/>
  <c r="L161" i="1"/>
  <c r="N161" i="1" s="1"/>
  <c r="P161" i="1" s="1"/>
  <c r="J162" i="1" s="1"/>
  <c r="I161" i="1"/>
  <c r="K269" i="1"/>
  <c r="M161" i="1" l="1"/>
  <c r="F144" i="11" s="1"/>
  <c r="G144" i="11" s="1"/>
  <c r="I162" i="1"/>
  <c r="L162" i="1"/>
  <c r="K270" i="1"/>
  <c r="M162" i="1" l="1"/>
  <c r="F145" i="11" s="1"/>
  <c r="G145" i="11" s="1"/>
  <c r="N162" i="1"/>
  <c r="P162" i="1" s="1"/>
  <c r="J163" i="1" s="1"/>
  <c r="K271" i="1"/>
  <c r="L163" i="1" l="1"/>
  <c r="N163" i="1" s="1"/>
  <c r="P163" i="1" s="1"/>
  <c r="J164" i="1" s="1"/>
  <c r="I163" i="1"/>
  <c r="K272" i="1"/>
  <c r="M163" i="1" l="1"/>
  <c r="F146" i="11" s="1"/>
  <c r="G146" i="11" s="1"/>
  <c r="L164" i="1"/>
  <c r="I164" i="1"/>
  <c r="K273" i="1"/>
  <c r="M164" i="1" l="1"/>
  <c r="F147" i="11" s="1"/>
  <c r="G147" i="11" s="1"/>
  <c r="N164" i="1"/>
  <c r="P164" i="1" s="1"/>
  <c r="J165" i="1" s="1"/>
  <c r="K274" i="1"/>
  <c r="L165" i="1" l="1"/>
  <c r="N165" i="1" s="1"/>
  <c r="P165" i="1" s="1"/>
  <c r="J166" i="1" s="1"/>
  <c r="I165" i="1"/>
  <c r="K275" i="1"/>
  <c r="M165" i="1" l="1"/>
  <c r="F148" i="11" s="1"/>
  <c r="G148" i="11" s="1"/>
  <c r="L166" i="1"/>
  <c r="I166" i="1"/>
  <c r="K276" i="1"/>
  <c r="M166" i="1" l="1"/>
  <c r="F149" i="11" s="1"/>
  <c r="G149" i="11" s="1"/>
  <c r="N166" i="1"/>
  <c r="P166" i="1" s="1"/>
  <c r="J167" i="1" s="1"/>
  <c r="K277" i="1"/>
  <c r="L167" i="1" l="1"/>
  <c r="I167" i="1"/>
  <c r="K278" i="1"/>
  <c r="M167" i="1" l="1"/>
  <c r="F150" i="11" s="1"/>
  <c r="G150" i="11" s="1"/>
  <c r="N167" i="1"/>
  <c r="P167" i="1" s="1"/>
  <c r="J168" i="1" s="1"/>
  <c r="K279" i="1"/>
  <c r="I168" i="1" l="1"/>
  <c r="L168" i="1"/>
  <c r="N168" i="1" s="1"/>
  <c r="P168" i="1" s="1"/>
  <c r="J169" i="1" s="1"/>
  <c r="K280" i="1"/>
  <c r="M168" i="1" l="1"/>
  <c r="F151" i="11" s="1"/>
  <c r="G151" i="11" s="1"/>
  <c r="L169" i="1"/>
  <c r="I169" i="1"/>
  <c r="K281" i="1"/>
  <c r="M169" i="1" l="1"/>
  <c r="F152" i="11" s="1"/>
  <c r="G152" i="11" s="1"/>
  <c r="N169" i="1"/>
  <c r="P169" i="1" s="1"/>
  <c r="J170" i="1" s="1"/>
  <c r="K282" i="1"/>
  <c r="I170" i="1" l="1"/>
  <c r="L170" i="1"/>
  <c r="N170" i="1" s="1"/>
  <c r="P170" i="1" s="1"/>
  <c r="J171" i="1" s="1"/>
  <c r="K283" i="1"/>
  <c r="M170" i="1" l="1"/>
  <c r="F153" i="11" s="1"/>
  <c r="G153" i="11" s="1"/>
  <c r="L171" i="1"/>
  <c r="N171" i="1" s="1"/>
  <c r="P171" i="1" s="1"/>
  <c r="J172" i="1" s="1"/>
  <c r="I171" i="1"/>
  <c r="K284" i="1"/>
  <c r="M171" i="1" l="1"/>
  <c r="F154" i="11" s="1"/>
  <c r="G154" i="11" s="1"/>
  <c r="I172" i="1"/>
  <c r="L172" i="1"/>
  <c r="K285" i="1"/>
  <c r="M172" i="1" l="1"/>
  <c r="F155" i="11" s="1"/>
  <c r="G155" i="11" s="1"/>
  <c r="N172" i="1"/>
  <c r="P172" i="1" s="1"/>
  <c r="J173" i="1" s="1"/>
  <c r="K286" i="1"/>
  <c r="I173" i="1" l="1"/>
  <c r="L173" i="1"/>
  <c r="N173" i="1" s="1"/>
  <c r="P173" i="1" s="1"/>
  <c r="J174" i="1" s="1"/>
  <c r="K287" i="1"/>
  <c r="M173" i="1" l="1"/>
  <c r="F156" i="11" s="1"/>
  <c r="G156" i="11" s="1"/>
  <c r="I174" i="1"/>
  <c r="L174" i="1"/>
  <c r="N174" i="1" s="1"/>
  <c r="P174" i="1" s="1"/>
  <c r="J175" i="1" s="1"/>
  <c r="K288" i="1"/>
  <c r="M174" i="1" l="1"/>
  <c r="F157" i="11" s="1"/>
  <c r="G157" i="11" s="1"/>
  <c r="L175" i="1"/>
  <c r="N175" i="1" s="1"/>
  <c r="P175" i="1" s="1"/>
  <c r="J176" i="1" s="1"/>
  <c r="I175" i="1"/>
  <c r="K289" i="1"/>
  <c r="M175" i="1" l="1"/>
  <c r="F158" i="11" s="1"/>
  <c r="G158" i="11" s="1"/>
  <c r="I176" i="1"/>
  <c r="L176" i="1"/>
  <c r="N176" i="1" s="1"/>
  <c r="P176" i="1" s="1"/>
  <c r="J177" i="1" s="1"/>
  <c r="K290" i="1"/>
  <c r="M176" i="1" l="1"/>
  <c r="F159" i="11" s="1"/>
  <c r="G159" i="11" s="1"/>
  <c r="I177" i="1"/>
  <c r="L177" i="1"/>
  <c r="N177" i="1" s="1"/>
  <c r="P177" i="1" s="1"/>
  <c r="J178" i="1" s="1"/>
  <c r="K291" i="1"/>
  <c r="M177" i="1" l="1"/>
  <c r="F160" i="11" s="1"/>
  <c r="G160" i="11" s="1"/>
  <c r="I178" i="1"/>
  <c r="L178" i="1"/>
  <c r="N178" i="1" s="1"/>
  <c r="P178" i="1" s="1"/>
  <c r="J179" i="1" s="1"/>
  <c r="K292" i="1"/>
  <c r="M178" i="1" l="1"/>
  <c r="F161" i="11" s="1"/>
  <c r="G161" i="11" s="1"/>
  <c r="L179" i="1"/>
  <c r="N179" i="1" s="1"/>
  <c r="P179" i="1" s="1"/>
  <c r="J180" i="1" s="1"/>
  <c r="I179" i="1"/>
  <c r="K293" i="1"/>
  <c r="M179" i="1" l="1"/>
  <c r="F162" i="11" s="1"/>
  <c r="G162" i="11" s="1"/>
  <c r="I180" i="1"/>
  <c r="L180" i="1"/>
  <c r="N180" i="1" s="1"/>
  <c r="P180" i="1" s="1"/>
  <c r="J181" i="1" s="1"/>
  <c r="K294" i="1"/>
  <c r="M180" i="1" l="1"/>
  <c r="F163" i="11" s="1"/>
  <c r="G163" i="11" s="1"/>
  <c r="I181" i="1"/>
  <c r="L181" i="1"/>
  <c r="N181" i="1" s="1"/>
  <c r="P181" i="1" s="1"/>
  <c r="J182" i="1" s="1"/>
  <c r="K295" i="1"/>
  <c r="M181" i="1" l="1"/>
  <c r="F164" i="11" s="1"/>
  <c r="G164" i="11" s="1"/>
  <c r="L182" i="1"/>
  <c r="N182" i="1" s="1"/>
  <c r="P182" i="1" s="1"/>
  <c r="J183" i="1" s="1"/>
  <c r="I182" i="1"/>
  <c r="K296" i="1"/>
  <c r="M182" i="1" l="1"/>
  <c r="F165" i="11" s="1"/>
  <c r="G165" i="11" s="1"/>
  <c r="L183" i="1"/>
  <c r="I183" i="1"/>
  <c r="K297" i="1"/>
  <c r="M183" i="1" l="1"/>
  <c r="F166" i="11" s="1"/>
  <c r="G166" i="11" s="1"/>
  <c r="N183" i="1"/>
  <c r="P183" i="1" s="1"/>
  <c r="J184" i="1" s="1"/>
  <c r="K298" i="1"/>
  <c r="L184" i="1" l="1"/>
  <c r="N184" i="1" s="1"/>
  <c r="P184" i="1" s="1"/>
  <c r="J185" i="1" s="1"/>
  <c r="I184" i="1"/>
  <c r="K299" i="1"/>
  <c r="M184" i="1" l="1"/>
  <c r="F167" i="11" s="1"/>
  <c r="G167" i="11" s="1"/>
  <c r="L185" i="1"/>
  <c r="I185" i="1"/>
  <c r="K300" i="1"/>
  <c r="M185" i="1" l="1"/>
  <c r="F168" i="11" s="1"/>
  <c r="G168" i="11" s="1"/>
  <c r="N185" i="1"/>
  <c r="P185" i="1" s="1"/>
  <c r="J186" i="1" s="1"/>
  <c r="K301" i="1"/>
  <c r="L186" i="1" l="1"/>
  <c r="N186" i="1" s="1"/>
  <c r="P186" i="1" s="1"/>
  <c r="J187" i="1" s="1"/>
  <c r="I186" i="1"/>
  <c r="K302" i="1"/>
  <c r="M186" i="1" l="1"/>
  <c r="F169" i="11" s="1"/>
  <c r="G169" i="11" s="1"/>
  <c r="L187" i="1"/>
  <c r="I187" i="1"/>
  <c r="K303" i="1"/>
  <c r="M187" i="1" l="1"/>
  <c r="F170" i="11" s="1"/>
  <c r="G170" i="11" s="1"/>
  <c r="N187" i="1"/>
  <c r="P187" i="1" s="1"/>
  <c r="J188" i="1" s="1"/>
  <c r="K304" i="1"/>
  <c r="L188" i="1" l="1"/>
  <c r="N188" i="1" s="1"/>
  <c r="P188" i="1" s="1"/>
  <c r="J189" i="1" s="1"/>
  <c r="I188" i="1"/>
  <c r="K305" i="1"/>
  <c r="M188" i="1" l="1"/>
  <c r="F171" i="11" s="1"/>
  <c r="G171" i="11" s="1"/>
  <c r="L189" i="1"/>
  <c r="I189" i="1"/>
  <c r="K306" i="1"/>
  <c r="M189" i="1" l="1"/>
  <c r="F172" i="11" s="1"/>
  <c r="G172" i="11" s="1"/>
  <c r="N189" i="1"/>
  <c r="P189" i="1" s="1"/>
  <c r="J190" i="1" s="1"/>
  <c r="K307" i="1"/>
  <c r="L190" i="1" l="1"/>
  <c r="N190" i="1" s="1"/>
  <c r="P190" i="1" s="1"/>
  <c r="J191" i="1" s="1"/>
  <c r="I190" i="1"/>
  <c r="K308" i="1"/>
  <c r="M190" i="1" l="1"/>
  <c r="F173" i="11" s="1"/>
  <c r="G173" i="11" s="1"/>
  <c r="L191" i="1"/>
  <c r="I191" i="1"/>
  <c r="K309" i="1"/>
  <c r="M191" i="1" l="1"/>
  <c r="F174" i="11" s="1"/>
  <c r="G174" i="11" s="1"/>
  <c r="N191" i="1"/>
  <c r="P191" i="1" s="1"/>
  <c r="J192" i="1" s="1"/>
  <c r="K310" i="1"/>
  <c r="I192" i="1" l="1"/>
  <c r="L192" i="1"/>
  <c r="N192" i="1" s="1"/>
  <c r="P192" i="1" s="1"/>
  <c r="J193" i="1" s="1"/>
  <c r="K311" i="1"/>
  <c r="M192" i="1" l="1"/>
  <c r="F175" i="11" s="1"/>
  <c r="G175" i="11" s="1"/>
  <c r="L193" i="1"/>
  <c r="N193" i="1" s="1"/>
  <c r="P193" i="1" s="1"/>
  <c r="J194" i="1" s="1"/>
  <c r="I193" i="1"/>
  <c r="K312" i="1"/>
  <c r="M193" i="1" l="1"/>
  <c r="F176" i="11" s="1"/>
  <c r="G176" i="11" s="1"/>
  <c r="I194" i="1"/>
  <c r="L194" i="1"/>
  <c r="K313" i="1"/>
  <c r="M194" i="1" l="1"/>
  <c r="F177" i="11" s="1"/>
  <c r="G177" i="11" s="1"/>
  <c r="N194" i="1"/>
  <c r="P194" i="1" s="1"/>
  <c r="J195" i="1" s="1"/>
  <c r="K314" i="1"/>
  <c r="L195" i="1" l="1"/>
  <c r="N195" i="1" s="1"/>
  <c r="P195" i="1" s="1"/>
  <c r="J196" i="1" s="1"/>
  <c r="I195" i="1"/>
  <c r="K315" i="1"/>
  <c r="M195" i="1" l="1"/>
  <c r="F178" i="11" s="1"/>
  <c r="G178" i="11" s="1"/>
  <c r="I196" i="1"/>
  <c r="L196" i="1"/>
  <c r="K316" i="1"/>
  <c r="M196" i="1" l="1"/>
  <c r="F179" i="11" s="1"/>
  <c r="G179" i="11" s="1"/>
  <c r="N196" i="1"/>
  <c r="P196" i="1" s="1"/>
  <c r="J197" i="1" s="1"/>
  <c r="K317" i="1"/>
  <c r="L197" i="1" l="1"/>
  <c r="N197" i="1" s="1"/>
  <c r="P197" i="1" s="1"/>
  <c r="J198" i="1" s="1"/>
  <c r="I197" i="1"/>
  <c r="M197" i="1" l="1"/>
  <c r="F180" i="11" s="1"/>
  <c r="G180" i="11" s="1"/>
  <c r="L198" i="1"/>
  <c r="N198" i="1" s="1"/>
  <c r="P198" i="1" s="1"/>
  <c r="J199" i="1" s="1"/>
  <c r="I198" i="1"/>
  <c r="M198" i="1" l="1"/>
  <c r="F181" i="11" s="1"/>
  <c r="G181" i="11" s="1"/>
  <c r="L199" i="1"/>
  <c r="N199" i="1" s="1"/>
  <c r="P199" i="1" s="1"/>
  <c r="J200" i="1" s="1"/>
  <c r="I199" i="1"/>
  <c r="M199" i="1" l="1"/>
  <c r="F182" i="11" s="1"/>
  <c r="G182" i="11" s="1"/>
  <c r="I200" i="1"/>
  <c r="L200" i="1"/>
  <c r="N200" i="1" s="1"/>
  <c r="P200" i="1" s="1"/>
  <c r="J201" i="1" s="1"/>
  <c r="M200" i="1" l="1"/>
  <c r="F183" i="11" s="1"/>
  <c r="G183" i="11" s="1"/>
  <c r="L201" i="1"/>
  <c r="N201" i="1" s="1"/>
  <c r="P201" i="1" s="1"/>
  <c r="J202" i="1" s="1"/>
  <c r="I201" i="1"/>
  <c r="M201" i="1" l="1"/>
  <c r="F184" i="11" s="1"/>
  <c r="G184" i="11" s="1"/>
  <c r="I202" i="1"/>
  <c r="L202" i="1"/>
  <c r="N202" i="1" s="1"/>
  <c r="P202" i="1" s="1"/>
  <c r="J203" i="1" s="1"/>
  <c r="M202" i="1" l="1"/>
  <c r="F185" i="11" s="1"/>
  <c r="G185" i="11" s="1"/>
  <c r="L203" i="1"/>
  <c r="I203" i="1"/>
  <c r="M203" i="1" l="1"/>
  <c r="F186" i="11" s="1"/>
  <c r="G186" i="11" s="1"/>
  <c r="N203" i="1"/>
  <c r="P203" i="1" s="1"/>
  <c r="J204" i="1" s="1"/>
  <c r="I204" i="1" l="1"/>
  <c r="L204" i="1"/>
  <c r="N204" i="1" s="1"/>
  <c r="P204" i="1" s="1"/>
  <c r="J205" i="1" s="1"/>
  <c r="L205" i="1" l="1"/>
  <c r="I205" i="1"/>
  <c r="M204" i="1"/>
  <c r="F187" i="11" s="1"/>
  <c r="G187" i="11" s="1"/>
  <c r="M205" i="1" l="1"/>
  <c r="F188" i="11" s="1"/>
  <c r="G188" i="11" s="1"/>
  <c r="N205" i="1"/>
  <c r="P205" i="1" s="1"/>
  <c r="J206" i="1" s="1"/>
  <c r="L206" i="1" l="1"/>
  <c r="N206" i="1" s="1"/>
  <c r="P206" i="1" s="1"/>
  <c r="J207" i="1" s="1"/>
  <c r="I206" i="1"/>
  <c r="M206" i="1" l="1"/>
  <c r="F189" i="11" s="1"/>
  <c r="G189" i="11" s="1"/>
  <c r="I207" i="1"/>
  <c r="L207" i="1"/>
  <c r="M207" i="1" l="1"/>
  <c r="F190" i="11" s="1"/>
  <c r="G190" i="11" s="1"/>
  <c r="N207" i="1"/>
  <c r="P207" i="1" s="1"/>
  <c r="J208" i="1" s="1"/>
  <c r="L208" i="1" l="1"/>
  <c r="N208" i="1" s="1"/>
  <c r="P208" i="1" s="1"/>
  <c r="J209" i="1" s="1"/>
  <c r="I208" i="1"/>
  <c r="M208" i="1" l="1"/>
  <c r="F191" i="11" s="1"/>
  <c r="G191" i="11" s="1"/>
  <c r="L209" i="1"/>
  <c r="N209" i="1" s="1"/>
  <c r="P209" i="1" s="1"/>
  <c r="J210" i="1" s="1"/>
  <c r="I209" i="1"/>
  <c r="M209" i="1" l="1"/>
  <c r="F192" i="11" s="1"/>
  <c r="G192" i="11" s="1"/>
  <c r="L210" i="1"/>
  <c r="I210" i="1"/>
  <c r="M210" i="1" l="1"/>
  <c r="F193" i="11" s="1"/>
  <c r="G193" i="11" s="1"/>
  <c r="N210" i="1"/>
  <c r="P210" i="1" s="1"/>
  <c r="J211" i="1" s="1"/>
  <c r="L211" i="1" l="1"/>
  <c r="I211" i="1"/>
  <c r="M211" i="1" l="1"/>
  <c r="F194" i="11" s="1"/>
  <c r="G194" i="11" s="1"/>
  <c r="N211" i="1"/>
  <c r="P211" i="1" s="1"/>
  <c r="J212" i="1" s="1"/>
  <c r="L212" i="1" l="1"/>
  <c r="N212" i="1" s="1"/>
  <c r="P212" i="1" s="1"/>
  <c r="J213" i="1" s="1"/>
  <c r="I212" i="1"/>
  <c r="M212" i="1" l="1"/>
  <c r="F195" i="11" s="1"/>
  <c r="G195" i="11" s="1"/>
  <c r="I213" i="1"/>
  <c r="L213" i="1"/>
  <c r="M213" i="1" l="1"/>
  <c r="F196" i="11" s="1"/>
  <c r="G196" i="11" s="1"/>
  <c r="N213" i="1"/>
  <c r="P213" i="1" s="1"/>
  <c r="J214" i="1" s="1"/>
  <c r="I214" i="1" l="1"/>
  <c r="L214" i="1"/>
  <c r="N214" i="1" s="1"/>
  <c r="P214" i="1" s="1"/>
  <c r="J215" i="1" s="1"/>
  <c r="M214" i="1" l="1"/>
  <c r="F197" i="11" s="1"/>
  <c r="G197" i="11" s="1"/>
  <c r="L215" i="1"/>
  <c r="I215" i="1"/>
  <c r="M215" i="1" l="1"/>
  <c r="F198" i="11" s="1"/>
  <c r="G198" i="11" s="1"/>
  <c r="N215" i="1"/>
  <c r="P215" i="1" s="1"/>
  <c r="J216" i="1" s="1"/>
  <c r="L216" i="1" l="1"/>
  <c r="N216" i="1" s="1"/>
  <c r="P216" i="1" s="1"/>
  <c r="J217" i="1" s="1"/>
  <c r="I216" i="1"/>
  <c r="M216" i="1" l="1"/>
  <c r="F199" i="11" s="1"/>
  <c r="G199" i="11" s="1"/>
  <c r="L217" i="1"/>
  <c r="I217" i="1"/>
  <c r="M217" i="1" l="1"/>
  <c r="F200" i="11" s="1"/>
  <c r="G200" i="11" s="1"/>
  <c r="N217" i="1"/>
  <c r="P217" i="1" s="1"/>
  <c r="J218" i="1" s="1"/>
  <c r="L218" i="1" l="1"/>
  <c r="N218" i="1" s="1"/>
  <c r="P218" i="1" s="1"/>
  <c r="J219" i="1" s="1"/>
  <c r="I218" i="1"/>
  <c r="M218" i="1" l="1"/>
  <c r="F201" i="11" s="1"/>
  <c r="G201" i="11" s="1"/>
  <c r="L219" i="1"/>
  <c r="I219" i="1"/>
  <c r="M219" i="1" l="1"/>
  <c r="F202" i="11" s="1"/>
  <c r="G202" i="11" s="1"/>
  <c r="N219" i="1"/>
  <c r="P219" i="1" s="1"/>
  <c r="J220" i="1" s="1"/>
  <c r="L220" i="1" l="1"/>
  <c r="N220" i="1" s="1"/>
  <c r="P220" i="1" s="1"/>
  <c r="J221" i="1" s="1"/>
  <c r="I220" i="1"/>
  <c r="M220" i="1" l="1"/>
  <c r="F203" i="11" s="1"/>
  <c r="G203" i="11" s="1"/>
  <c r="L221" i="1"/>
  <c r="I221" i="1"/>
  <c r="M221" i="1" l="1"/>
  <c r="F204" i="11" s="1"/>
  <c r="G204" i="11" s="1"/>
  <c r="N221" i="1"/>
  <c r="P221" i="1" s="1"/>
  <c r="J222" i="1" s="1"/>
  <c r="I222" i="1" l="1"/>
  <c r="L222" i="1"/>
  <c r="N222" i="1" s="1"/>
  <c r="P222" i="1" s="1"/>
  <c r="J223" i="1" s="1"/>
  <c r="L223" i="1" l="1"/>
  <c r="N223" i="1" s="1"/>
  <c r="P223" i="1" s="1"/>
  <c r="J224" i="1" s="1"/>
  <c r="I223" i="1"/>
  <c r="M222" i="1"/>
  <c r="F205" i="11" s="1"/>
  <c r="G205" i="11" s="1"/>
  <c r="M223" i="1" l="1"/>
  <c r="F206" i="11" s="1"/>
  <c r="G206" i="11" s="1"/>
  <c r="I224" i="1"/>
  <c r="L224" i="1"/>
  <c r="N224" i="1" s="1"/>
  <c r="P224" i="1" s="1"/>
  <c r="J225" i="1" s="1"/>
  <c r="M224" i="1" l="1"/>
  <c r="F207" i="11" s="1"/>
  <c r="G207" i="11" s="1"/>
  <c r="I225" i="1"/>
  <c r="L225" i="1"/>
  <c r="N225" i="1" s="1"/>
  <c r="P225" i="1" s="1"/>
  <c r="J226" i="1" s="1"/>
  <c r="M225" i="1" l="1"/>
  <c r="F208" i="11" s="1"/>
  <c r="G208" i="11" s="1"/>
  <c r="I226" i="1"/>
  <c r="L226" i="1"/>
  <c r="N226" i="1" s="1"/>
  <c r="P226" i="1" s="1"/>
  <c r="J227" i="1" s="1"/>
  <c r="M226" i="1" l="1"/>
  <c r="F209" i="11" s="1"/>
  <c r="G209" i="11" s="1"/>
  <c r="L227" i="1"/>
  <c r="N227" i="1" s="1"/>
  <c r="P227" i="1" s="1"/>
  <c r="J228" i="1" s="1"/>
  <c r="I227" i="1"/>
  <c r="I228" i="1" l="1"/>
  <c r="L228" i="1"/>
  <c r="M227" i="1"/>
  <c r="F210" i="11" s="1"/>
  <c r="G210" i="11" s="1"/>
  <c r="M228" i="1" l="1"/>
  <c r="F211" i="11" s="1"/>
  <c r="G211" i="11" s="1"/>
  <c r="N228" i="1"/>
  <c r="P228" i="1" s="1"/>
  <c r="J229" i="1" s="1"/>
  <c r="I229" i="1" l="1"/>
  <c r="L229" i="1"/>
  <c r="N229" i="1" s="1"/>
  <c r="P229" i="1" s="1"/>
  <c r="J230" i="1" s="1"/>
  <c r="L230" i="1" l="1"/>
  <c r="N230" i="1" s="1"/>
  <c r="P230" i="1" s="1"/>
  <c r="J231" i="1" s="1"/>
  <c r="I230" i="1"/>
  <c r="M229" i="1"/>
  <c r="F212" i="11" s="1"/>
  <c r="G212" i="11" s="1"/>
  <c r="M230" i="1" l="1"/>
  <c r="F213" i="11" s="1"/>
  <c r="G213" i="11" s="1"/>
  <c r="L231" i="1"/>
  <c r="N231" i="1" s="1"/>
  <c r="P231" i="1" s="1"/>
  <c r="J232" i="1" s="1"/>
  <c r="I231" i="1"/>
  <c r="M231" i="1" l="1"/>
  <c r="F214" i="11" s="1"/>
  <c r="G214" i="11" s="1"/>
  <c r="L232" i="1"/>
  <c r="N232" i="1" s="1"/>
  <c r="P232" i="1" s="1"/>
  <c r="J233" i="1" s="1"/>
  <c r="I232" i="1"/>
  <c r="M232" i="1" l="1"/>
  <c r="F215" i="11" s="1"/>
  <c r="G215" i="11" s="1"/>
  <c r="L233" i="1"/>
  <c r="N233" i="1" s="1"/>
  <c r="P233" i="1" s="1"/>
  <c r="J234" i="1" s="1"/>
  <c r="I233" i="1"/>
  <c r="M233" i="1" l="1"/>
  <c r="F216" i="11" s="1"/>
  <c r="G216" i="11" s="1"/>
  <c r="I234" i="1"/>
  <c r="L234" i="1"/>
  <c r="M234" i="1" l="1"/>
  <c r="F217" i="11" s="1"/>
  <c r="G217" i="11" s="1"/>
  <c r="N234" i="1"/>
  <c r="P234" i="1" s="1"/>
  <c r="J235" i="1" s="1"/>
  <c r="L235" i="1" l="1"/>
  <c r="I235" i="1"/>
  <c r="M235" i="1" l="1"/>
  <c r="F218" i="11" s="1"/>
  <c r="G218" i="11" s="1"/>
  <c r="N235" i="1"/>
  <c r="P235" i="1" s="1"/>
  <c r="J236" i="1" s="1"/>
  <c r="I236" i="1" l="1"/>
  <c r="L236" i="1"/>
  <c r="N236" i="1" s="1"/>
  <c r="P236" i="1" s="1"/>
  <c r="J237" i="1" s="1"/>
  <c r="M236" i="1" l="1"/>
  <c r="F219" i="11" s="1"/>
  <c r="G219" i="11" s="1"/>
  <c r="I237" i="1"/>
  <c r="L237" i="1"/>
  <c r="N237" i="1" s="1"/>
  <c r="P237" i="1" s="1"/>
  <c r="J238" i="1" s="1"/>
  <c r="M237" i="1" l="1"/>
  <c r="F220" i="11" s="1"/>
  <c r="G220" i="11" s="1"/>
  <c r="L238" i="1"/>
  <c r="N238" i="1" s="1"/>
  <c r="P238" i="1" s="1"/>
  <c r="J239" i="1" s="1"/>
  <c r="I238" i="1"/>
  <c r="M238" i="1" l="1"/>
  <c r="F221" i="11" s="1"/>
  <c r="G221" i="11" s="1"/>
  <c r="I239" i="1"/>
  <c r="L239" i="1"/>
  <c r="M239" i="1" l="1"/>
  <c r="F222" i="11" s="1"/>
  <c r="G222" i="11" s="1"/>
  <c r="N239" i="1"/>
  <c r="P239" i="1" s="1"/>
  <c r="J240" i="1" s="1"/>
  <c r="L240" i="1" l="1"/>
  <c r="N240" i="1" s="1"/>
  <c r="P240" i="1" s="1"/>
  <c r="J241" i="1" s="1"/>
  <c r="I240" i="1"/>
  <c r="I241" i="1" l="1"/>
  <c r="L241" i="1"/>
  <c r="M240" i="1"/>
  <c r="F223" i="11" s="1"/>
  <c r="G223" i="11" s="1"/>
  <c r="M241" i="1" l="1"/>
  <c r="F224" i="11" s="1"/>
  <c r="G224" i="11" s="1"/>
  <c r="N241" i="1"/>
  <c r="P241" i="1" s="1"/>
  <c r="J242" i="1" s="1"/>
  <c r="L242" i="1" l="1"/>
  <c r="I242" i="1"/>
  <c r="M242" i="1" l="1"/>
  <c r="F225" i="11" s="1"/>
  <c r="G225" i="11" s="1"/>
  <c r="N242" i="1"/>
  <c r="P242" i="1" s="1"/>
  <c r="J243" i="1" s="1"/>
  <c r="I243" i="1" l="1"/>
  <c r="L243" i="1"/>
  <c r="N243" i="1" s="1"/>
  <c r="P243" i="1" s="1"/>
  <c r="J244" i="1" s="1"/>
  <c r="M243" i="1" l="1"/>
  <c r="F226" i="11" s="1"/>
  <c r="G226" i="11" s="1"/>
  <c r="L244" i="1"/>
  <c r="N244" i="1" s="1"/>
  <c r="P244" i="1" s="1"/>
  <c r="J245" i="1" s="1"/>
  <c r="I244" i="1"/>
  <c r="M244" i="1" l="1"/>
  <c r="F227" i="11" s="1"/>
  <c r="G227" i="11" s="1"/>
  <c r="I245" i="1"/>
  <c r="L245" i="1"/>
  <c r="M245" i="1" l="1"/>
  <c r="F228" i="11" s="1"/>
  <c r="G228" i="11" s="1"/>
  <c r="N245" i="1"/>
  <c r="P245" i="1" s="1"/>
  <c r="J246" i="1" s="1"/>
  <c r="L246" i="1" l="1"/>
  <c r="I246" i="1"/>
  <c r="M246" i="1" l="1"/>
  <c r="F229" i="11" s="1"/>
  <c r="G229" i="11" s="1"/>
  <c r="N246" i="1"/>
  <c r="P246" i="1" s="1"/>
  <c r="J247" i="1" s="1"/>
  <c r="L247" i="1" l="1"/>
  <c r="N247" i="1" s="1"/>
  <c r="P247" i="1" s="1"/>
  <c r="J248" i="1" s="1"/>
  <c r="I247" i="1"/>
  <c r="L248" i="1" l="1"/>
  <c r="I248" i="1"/>
  <c r="M247" i="1"/>
  <c r="F230" i="11" s="1"/>
  <c r="G230" i="11" s="1"/>
  <c r="M248" i="1" l="1"/>
  <c r="F231" i="11" s="1"/>
  <c r="G231" i="11" s="1"/>
  <c r="N248" i="1"/>
  <c r="P248" i="1" s="1"/>
  <c r="J249" i="1" s="1"/>
  <c r="I249" i="1" l="1"/>
  <c r="L249" i="1"/>
  <c r="N249" i="1" s="1"/>
  <c r="P249" i="1" s="1"/>
  <c r="J250" i="1" s="1"/>
  <c r="M249" i="1" l="1"/>
  <c r="F232" i="11" s="1"/>
  <c r="G232" i="11" s="1"/>
  <c r="L250" i="1"/>
  <c r="N250" i="1" s="1"/>
  <c r="P250" i="1" s="1"/>
  <c r="J251" i="1" s="1"/>
  <c r="I250" i="1"/>
  <c r="M250" i="1" l="1"/>
  <c r="F233" i="11" s="1"/>
  <c r="G233" i="11" s="1"/>
  <c r="I251" i="1"/>
  <c r="L251" i="1"/>
  <c r="N251" i="1" s="1"/>
  <c r="P251" i="1" s="1"/>
  <c r="J252" i="1" s="1"/>
  <c r="M251" i="1" l="1"/>
  <c r="F234" i="11" s="1"/>
  <c r="G234" i="11" s="1"/>
  <c r="L252" i="1"/>
  <c r="N252" i="1" s="1"/>
  <c r="P252" i="1" s="1"/>
  <c r="J253" i="1" s="1"/>
  <c r="I252" i="1"/>
  <c r="M252" i="1" l="1"/>
  <c r="F235" i="11" s="1"/>
  <c r="G235" i="11" s="1"/>
  <c r="I253" i="1"/>
  <c r="L253" i="1"/>
  <c r="M253" i="1" l="1"/>
  <c r="F236" i="11" s="1"/>
  <c r="G236" i="11" s="1"/>
  <c r="N253" i="1"/>
  <c r="P253" i="1" s="1"/>
  <c r="J254" i="1" s="1"/>
  <c r="L254" i="1" l="1"/>
  <c r="N254" i="1" s="1"/>
  <c r="P254" i="1" s="1"/>
  <c r="J255" i="1" s="1"/>
  <c r="I254" i="1"/>
  <c r="M254" i="1" l="1"/>
  <c r="F237" i="11" s="1"/>
  <c r="G237" i="11" s="1"/>
  <c r="I255" i="1"/>
  <c r="L255" i="1"/>
  <c r="M255" i="1" l="1"/>
  <c r="F238" i="11" s="1"/>
  <c r="G238" i="11" s="1"/>
  <c r="N255" i="1"/>
  <c r="P255" i="1" s="1"/>
  <c r="J256" i="1" s="1"/>
  <c r="L256" i="1" l="1"/>
  <c r="N256" i="1" s="1"/>
  <c r="P256" i="1" s="1"/>
  <c r="J257" i="1" s="1"/>
  <c r="I256" i="1"/>
  <c r="M256" i="1" l="1"/>
  <c r="F239" i="11" s="1"/>
  <c r="G239" i="11" s="1"/>
  <c r="I257" i="1"/>
  <c r="L257" i="1"/>
  <c r="M257" i="1" l="1"/>
  <c r="F240" i="11" s="1"/>
  <c r="G240" i="11" s="1"/>
  <c r="N257" i="1"/>
  <c r="P257" i="1" s="1"/>
  <c r="J258" i="1" s="1"/>
  <c r="L258" i="1" l="1"/>
  <c r="N258" i="1" s="1"/>
  <c r="P258" i="1" s="1"/>
  <c r="J259" i="1" s="1"/>
  <c r="I258" i="1"/>
  <c r="M258" i="1" l="1"/>
  <c r="F241" i="11" s="1"/>
  <c r="G241" i="11" s="1"/>
  <c r="L259" i="1"/>
  <c r="I259" i="1"/>
  <c r="M259" i="1" l="1"/>
  <c r="F242" i="11" s="1"/>
  <c r="G242" i="11" s="1"/>
  <c r="N259" i="1"/>
  <c r="P259" i="1" s="1"/>
  <c r="J260" i="1" s="1"/>
  <c r="L260" i="1" l="1"/>
  <c r="N260" i="1" s="1"/>
  <c r="P260" i="1" s="1"/>
  <c r="J261" i="1" s="1"/>
  <c r="I260" i="1"/>
  <c r="M260" i="1" l="1"/>
  <c r="F243" i="11" s="1"/>
  <c r="G243" i="11" s="1"/>
  <c r="L261" i="1"/>
  <c r="N261" i="1" s="1"/>
  <c r="P261" i="1" s="1"/>
  <c r="J262" i="1" s="1"/>
  <c r="I261" i="1"/>
  <c r="M261" i="1" l="1"/>
  <c r="F244" i="11" s="1"/>
  <c r="G244" i="11" s="1"/>
  <c r="L262" i="1"/>
  <c r="N262" i="1" s="1"/>
  <c r="P262" i="1" s="1"/>
  <c r="J263" i="1" s="1"/>
  <c r="I262" i="1"/>
  <c r="M262" i="1" l="1"/>
  <c r="F245" i="11" s="1"/>
  <c r="G245" i="11" s="1"/>
  <c r="I263" i="1"/>
  <c r="L263" i="1"/>
  <c r="M263" i="1" l="1"/>
  <c r="F246" i="11" s="1"/>
  <c r="G246" i="11" s="1"/>
  <c r="N263" i="1"/>
  <c r="P263" i="1" s="1"/>
  <c r="J264" i="1" s="1"/>
  <c r="L264" i="1" l="1"/>
  <c r="N264" i="1" s="1"/>
  <c r="P264" i="1" s="1"/>
  <c r="J265" i="1" s="1"/>
  <c r="I264" i="1"/>
  <c r="M264" i="1" l="1"/>
  <c r="F247" i="11" s="1"/>
  <c r="G247" i="11" s="1"/>
  <c r="I265" i="1"/>
  <c r="L265" i="1"/>
  <c r="M265" i="1" l="1"/>
  <c r="F248" i="11" s="1"/>
  <c r="G248" i="11" s="1"/>
  <c r="N265" i="1"/>
  <c r="P265" i="1" s="1"/>
  <c r="J266" i="1" s="1"/>
  <c r="L266" i="1" l="1"/>
  <c r="N266" i="1" s="1"/>
  <c r="P266" i="1" s="1"/>
  <c r="J267" i="1" s="1"/>
  <c r="I266" i="1"/>
  <c r="M266" i="1" l="1"/>
  <c r="F249" i="11" s="1"/>
  <c r="G249" i="11" s="1"/>
  <c r="L267" i="1"/>
  <c r="I267" i="1"/>
  <c r="M267" i="1" l="1"/>
  <c r="F250" i="11" s="1"/>
  <c r="G250" i="11" s="1"/>
  <c r="N267" i="1"/>
  <c r="P267" i="1" s="1"/>
  <c r="J268" i="1" s="1"/>
  <c r="L268" i="1" l="1"/>
  <c r="N268" i="1" s="1"/>
  <c r="P268" i="1" s="1"/>
  <c r="J269" i="1" s="1"/>
  <c r="I268" i="1"/>
  <c r="M268" i="1" l="1"/>
  <c r="F251" i="11" s="1"/>
  <c r="G251" i="11" s="1"/>
  <c r="I269" i="1"/>
  <c r="L269" i="1"/>
  <c r="M269" i="1" l="1"/>
  <c r="F252" i="11" s="1"/>
  <c r="G252" i="11" s="1"/>
  <c r="N269" i="1"/>
  <c r="P269" i="1" s="1"/>
  <c r="J270" i="1" s="1"/>
  <c r="L270" i="1" l="1"/>
  <c r="I270" i="1"/>
  <c r="M270" i="1" l="1"/>
  <c r="F253" i="11" s="1"/>
  <c r="G253" i="11" s="1"/>
  <c r="N270" i="1"/>
  <c r="P270" i="1" s="1"/>
  <c r="J271" i="1" s="1"/>
  <c r="I271" i="1" l="1"/>
  <c r="L271" i="1"/>
  <c r="N271" i="1" s="1"/>
  <c r="P271" i="1" s="1"/>
  <c r="J272" i="1" s="1"/>
  <c r="L272" i="1" l="1"/>
  <c r="N272" i="1" s="1"/>
  <c r="P272" i="1" s="1"/>
  <c r="J273" i="1" s="1"/>
  <c r="I272" i="1"/>
  <c r="M271" i="1"/>
  <c r="F254" i="11" s="1"/>
  <c r="G254" i="11" s="1"/>
  <c r="M272" i="1" l="1"/>
  <c r="F255" i="11" s="1"/>
  <c r="G255" i="11" s="1"/>
  <c r="L273" i="1"/>
  <c r="I273" i="1"/>
  <c r="M273" i="1" l="1"/>
  <c r="F256" i="11" s="1"/>
  <c r="G256" i="11" s="1"/>
  <c r="N273" i="1"/>
  <c r="P273" i="1" s="1"/>
  <c r="J274" i="1" s="1"/>
  <c r="L274" i="1" l="1"/>
  <c r="I274" i="1"/>
  <c r="M274" i="1" l="1"/>
  <c r="F257" i="11" s="1"/>
  <c r="G257" i="11" s="1"/>
  <c r="N274" i="1"/>
  <c r="P274" i="1" s="1"/>
  <c r="J275" i="1" s="1"/>
  <c r="L275" i="1" l="1"/>
  <c r="N275" i="1" s="1"/>
  <c r="P275" i="1" s="1"/>
  <c r="J276" i="1" s="1"/>
  <c r="I275" i="1"/>
  <c r="M275" i="1" l="1"/>
  <c r="F258" i="11" s="1"/>
  <c r="G258" i="11" s="1"/>
  <c r="I276" i="1"/>
  <c r="L276" i="1"/>
  <c r="M276" i="1" l="1"/>
  <c r="F259" i="11" s="1"/>
  <c r="G259" i="11" s="1"/>
  <c r="N276" i="1"/>
  <c r="P276" i="1" s="1"/>
  <c r="J277" i="1" s="1"/>
  <c r="I277" i="1" l="1"/>
  <c r="L277" i="1"/>
  <c r="N277" i="1" s="1"/>
  <c r="P277" i="1" s="1"/>
  <c r="J278" i="1" s="1"/>
  <c r="M277" i="1" l="1"/>
  <c r="F260" i="11" s="1"/>
  <c r="G260" i="11" s="1"/>
  <c r="L278" i="1"/>
  <c r="N278" i="1" s="1"/>
  <c r="P278" i="1" s="1"/>
  <c r="J279" i="1" s="1"/>
  <c r="I278" i="1"/>
  <c r="M278" i="1" l="1"/>
  <c r="F261" i="11" s="1"/>
  <c r="G261" i="11" s="1"/>
  <c r="I279" i="1"/>
  <c r="L279" i="1"/>
  <c r="N279" i="1" s="1"/>
  <c r="P279" i="1" s="1"/>
  <c r="J280" i="1" s="1"/>
  <c r="I280" i="1" l="1"/>
  <c r="L280" i="1"/>
  <c r="N280" i="1" s="1"/>
  <c r="P280" i="1" s="1"/>
  <c r="J281" i="1" s="1"/>
  <c r="M279" i="1"/>
  <c r="F262" i="11" s="1"/>
  <c r="G262" i="11" s="1"/>
  <c r="M280" i="1" l="1"/>
  <c r="F263" i="11" s="1"/>
  <c r="G263" i="11" s="1"/>
  <c r="L281" i="1"/>
  <c r="N281" i="1" s="1"/>
  <c r="P281" i="1" s="1"/>
  <c r="J282" i="1" s="1"/>
  <c r="I281" i="1"/>
  <c r="M281" i="1" l="1"/>
  <c r="F264" i="11" s="1"/>
  <c r="G264" i="11" s="1"/>
  <c r="I282" i="1"/>
  <c r="L282" i="1"/>
  <c r="N282" i="1" s="1"/>
  <c r="P282" i="1" s="1"/>
  <c r="J283" i="1" s="1"/>
  <c r="M282" i="1" l="1"/>
  <c r="F265" i="11" s="1"/>
  <c r="G265" i="11" s="1"/>
  <c r="L283" i="1"/>
  <c r="N283" i="1" s="1"/>
  <c r="P283" i="1" s="1"/>
  <c r="J284" i="1" s="1"/>
  <c r="I283" i="1"/>
  <c r="M283" i="1" l="1"/>
  <c r="F266" i="11" s="1"/>
  <c r="G266" i="11" s="1"/>
  <c r="I284" i="1"/>
  <c r="L284" i="1"/>
  <c r="N284" i="1" s="1"/>
  <c r="P284" i="1" s="1"/>
  <c r="J285" i="1" s="1"/>
  <c r="I285" i="1" l="1"/>
  <c r="L285" i="1"/>
  <c r="N285" i="1" s="1"/>
  <c r="P285" i="1" s="1"/>
  <c r="J286" i="1" s="1"/>
  <c r="M284" i="1"/>
  <c r="F267" i="11" s="1"/>
  <c r="G267" i="11" s="1"/>
  <c r="M285" i="1" l="1"/>
  <c r="F268" i="11" s="1"/>
  <c r="G268" i="11" s="1"/>
  <c r="L286" i="1"/>
  <c r="N286" i="1" s="1"/>
  <c r="P286" i="1" s="1"/>
  <c r="J287" i="1" s="1"/>
  <c r="I286" i="1"/>
  <c r="M286" i="1" l="1"/>
  <c r="F269" i="11" s="1"/>
  <c r="G269" i="11" s="1"/>
  <c r="L287" i="1"/>
  <c r="I287" i="1"/>
  <c r="M287" i="1" l="1"/>
  <c r="F270" i="11" s="1"/>
  <c r="G270" i="11" s="1"/>
  <c r="N287" i="1"/>
  <c r="P287" i="1" s="1"/>
  <c r="J288" i="1" s="1"/>
  <c r="I288" i="1" l="1"/>
  <c r="L288" i="1"/>
  <c r="N288" i="1" s="1"/>
  <c r="P288" i="1" s="1"/>
  <c r="J289" i="1" s="1"/>
  <c r="M288" i="1" l="1"/>
  <c r="F271" i="11" s="1"/>
  <c r="G271" i="11" s="1"/>
  <c r="I289" i="1"/>
  <c r="L289" i="1"/>
  <c r="N289" i="1" s="1"/>
  <c r="P289" i="1" s="1"/>
  <c r="J290" i="1" s="1"/>
  <c r="L290" i="1" l="1"/>
  <c r="N290" i="1" s="1"/>
  <c r="P290" i="1" s="1"/>
  <c r="J291" i="1" s="1"/>
  <c r="I290" i="1"/>
  <c r="M289" i="1"/>
  <c r="F272" i="11" s="1"/>
  <c r="G272" i="11" s="1"/>
  <c r="M290" i="1" l="1"/>
  <c r="F273" i="11" s="1"/>
  <c r="G273" i="11" s="1"/>
  <c r="L291" i="1"/>
  <c r="I291" i="1"/>
  <c r="M291" i="1" l="1"/>
  <c r="F274" i="11" s="1"/>
  <c r="G274" i="11" s="1"/>
  <c r="N291" i="1"/>
  <c r="P291" i="1" s="1"/>
  <c r="J292" i="1" s="1"/>
  <c r="L292" i="1" l="1"/>
  <c r="N292" i="1" s="1"/>
  <c r="P292" i="1" s="1"/>
  <c r="J293" i="1" s="1"/>
  <c r="I292" i="1"/>
  <c r="M292" i="1" l="1"/>
  <c r="F275" i="11" s="1"/>
  <c r="G275" i="11" s="1"/>
  <c r="I293" i="1"/>
  <c r="L293" i="1"/>
  <c r="N293" i="1" s="1"/>
  <c r="P293" i="1" s="1"/>
  <c r="J294" i="1" s="1"/>
  <c r="L294" i="1" l="1"/>
  <c r="I294" i="1"/>
  <c r="M293" i="1"/>
  <c r="F276" i="11" s="1"/>
  <c r="G276" i="11" s="1"/>
  <c r="M294" i="1" l="1"/>
  <c r="F277" i="11" s="1"/>
  <c r="G277" i="11" s="1"/>
  <c r="N294" i="1"/>
  <c r="P294" i="1" s="1"/>
  <c r="J295" i="1" s="1"/>
  <c r="I295" i="1" l="1"/>
  <c r="L295" i="1"/>
  <c r="N295" i="1" s="1"/>
  <c r="P295" i="1" s="1"/>
  <c r="J296" i="1" s="1"/>
  <c r="M295" i="1" l="1"/>
  <c r="F278" i="11" s="1"/>
  <c r="G278" i="11" s="1"/>
  <c r="L296" i="1"/>
  <c r="N296" i="1" s="1"/>
  <c r="P296" i="1" s="1"/>
  <c r="J297" i="1" s="1"/>
  <c r="I296" i="1"/>
  <c r="M296" i="1" l="1"/>
  <c r="F279" i="11" s="1"/>
  <c r="G279" i="11" s="1"/>
  <c r="I297" i="1"/>
  <c r="L297" i="1"/>
  <c r="M297" i="1" l="1"/>
  <c r="F280" i="11" s="1"/>
  <c r="G280" i="11" s="1"/>
  <c r="N297" i="1"/>
  <c r="P297" i="1" s="1"/>
  <c r="J298" i="1" s="1"/>
  <c r="L298" i="1" l="1"/>
  <c r="I298" i="1"/>
  <c r="M298" i="1" l="1"/>
  <c r="F281" i="11" s="1"/>
  <c r="G281" i="11" s="1"/>
  <c r="N298" i="1"/>
  <c r="P298" i="1" s="1"/>
  <c r="J299" i="1" s="1"/>
  <c r="I299" i="1" l="1"/>
  <c r="L299" i="1"/>
  <c r="N299" i="1" s="1"/>
  <c r="P299" i="1" s="1"/>
  <c r="J300" i="1" s="1"/>
  <c r="M299" i="1" l="1"/>
  <c r="F282" i="11" s="1"/>
  <c r="G282" i="11" s="1"/>
  <c r="I300" i="1"/>
  <c r="L300" i="1"/>
  <c r="N300" i="1" s="1"/>
  <c r="P300" i="1" s="1"/>
  <c r="J301" i="1" s="1"/>
  <c r="I301" i="1" l="1"/>
  <c r="L301" i="1"/>
  <c r="M300" i="1"/>
  <c r="F283" i="11" s="1"/>
  <c r="G283" i="11" s="1"/>
  <c r="M301" i="1" l="1"/>
  <c r="F284" i="11" s="1"/>
  <c r="G284" i="11" s="1"/>
  <c r="N301" i="1"/>
  <c r="P301" i="1" s="1"/>
  <c r="J302" i="1" s="1"/>
  <c r="L302" i="1" l="1"/>
  <c r="I302" i="1"/>
  <c r="M302" i="1" l="1"/>
  <c r="F285" i="11" s="1"/>
  <c r="G285" i="11" s="1"/>
  <c r="N302" i="1"/>
  <c r="P302" i="1" s="1"/>
  <c r="J303" i="1" s="1"/>
  <c r="I303" i="1" l="1"/>
  <c r="L303" i="1"/>
  <c r="N303" i="1" s="1"/>
  <c r="P303" i="1" s="1"/>
  <c r="J304" i="1" s="1"/>
  <c r="M303" i="1" l="1"/>
  <c r="F286" i="11" s="1"/>
  <c r="G286" i="11" s="1"/>
  <c r="L304" i="1"/>
  <c r="N304" i="1" s="1"/>
  <c r="P304" i="1" s="1"/>
  <c r="J305" i="1" s="1"/>
  <c r="I304" i="1"/>
  <c r="M304" i="1" l="1"/>
  <c r="F287" i="11" s="1"/>
  <c r="G287" i="11" s="1"/>
  <c r="L305" i="1"/>
  <c r="I305" i="1"/>
  <c r="M305" i="1" l="1"/>
  <c r="F288" i="11" s="1"/>
  <c r="G288" i="11" s="1"/>
  <c r="N305" i="1"/>
  <c r="P305" i="1" s="1"/>
  <c r="J306" i="1" s="1"/>
  <c r="L306" i="1" l="1"/>
  <c r="N306" i="1" s="1"/>
  <c r="P306" i="1" s="1"/>
  <c r="J307" i="1" s="1"/>
  <c r="I306" i="1"/>
  <c r="M306" i="1" l="1"/>
  <c r="F289" i="11" s="1"/>
  <c r="G289" i="11" s="1"/>
  <c r="L307" i="1"/>
  <c r="I307" i="1"/>
  <c r="M307" i="1" l="1"/>
  <c r="F290" i="11" s="1"/>
  <c r="G290" i="11" s="1"/>
  <c r="N307" i="1"/>
  <c r="P307" i="1" s="1"/>
  <c r="J308" i="1" s="1"/>
  <c r="I308" i="1" l="1"/>
  <c r="L308" i="1"/>
  <c r="N308" i="1" s="1"/>
  <c r="P308" i="1" s="1"/>
  <c r="J309" i="1" s="1"/>
  <c r="M308" i="1" l="1"/>
  <c r="F291" i="11" s="1"/>
  <c r="G291" i="11" s="1"/>
  <c r="L309" i="1"/>
  <c r="N309" i="1" s="1"/>
  <c r="P309" i="1" s="1"/>
  <c r="J310" i="1" s="1"/>
  <c r="I309" i="1"/>
  <c r="M309" i="1" l="1"/>
  <c r="F292" i="11" s="1"/>
  <c r="G292" i="11" s="1"/>
  <c r="L310" i="1"/>
  <c r="I310" i="1"/>
  <c r="M310" i="1" l="1"/>
  <c r="F293" i="11" s="1"/>
  <c r="G293" i="11" s="1"/>
  <c r="N310" i="1"/>
  <c r="P310" i="1" s="1"/>
  <c r="J311" i="1" s="1"/>
  <c r="L311" i="1" l="1"/>
  <c r="N311" i="1" s="1"/>
  <c r="P311" i="1" s="1"/>
  <c r="J312" i="1" s="1"/>
  <c r="I311" i="1"/>
  <c r="M311" i="1" l="1"/>
  <c r="F294" i="11" s="1"/>
  <c r="G294" i="11" s="1"/>
  <c r="L312" i="1"/>
  <c r="I312" i="1"/>
  <c r="M312" i="1" l="1"/>
  <c r="F295" i="11" s="1"/>
  <c r="G295" i="11" s="1"/>
  <c r="N312" i="1"/>
  <c r="P312" i="1" s="1"/>
  <c r="J313" i="1" s="1"/>
  <c r="L313" i="1" l="1"/>
  <c r="N313" i="1" s="1"/>
  <c r="P313" i="1" s="1"/>
  <c r="J314" i="1" s="1"/>
  <c r="I313" i="1"/>
  <c r="M313" i="1" l="1"/>
  <c r="F296" i="11" s="1"/>
  <c r="G296" i="11" s="1"/>
  <c r="L314" i="1"/>
  <c r="I314" i="1"/>
  <c r="M314" i="1" l="1"/>
  <c r="F297" i="11" s="1"/>
  <c r="G297" i="11" s="1"/>
  <c r="N314" i="1"/>
  <c r="P314" i="1" s="1"/>
  <c r="J315" i="1" s="1"/>
  <c r="I315" i="1" l="1"/>
  <c r="L315" i="1"/>
  <c r="N315" i="1" s="1"/>
  <c r="P315" i="1" s="1"/>
  <c r="J316" i="1" s="1"/>
  <c r="M315" i="1" l="1"/>
  <c r="F298" i="11" s="1"/>
  <c r="G298" i="11" s="1"/>
  <c r="I316" i="1"/>
  <c r="L316" i="1"/>
  <c r="N316" i="1" s="1"/>
  <c r="P316" i="1" s="1"/>
  <c r="J317" i="1" s="1"/>
  <c r="M316" i="1" l="1"/>
  <c r="F299" i="11" s="1"/>
  <c r="G299" i="11" s="1"/>
  <c r="I317" i="1"/>
  <c r="L317" i="1"/>
  <c r="N317" i="1" s="1"/>
  <c r="P317" i="1" s="1"/>
  <c r="M317" i="1" l="1"/>
  <c r="F300" i="11" s="1"/>
  <c r="G300" i="11" s="1"/>
  <c r="G303" i="11" s="1"/>
  <c r="G306" i="11" s="1"/>
</calcChain>
</file>

<file path=xl/sharedStrings.xml><?xml version="1.0" encoding="utf-8"?>
<sst xmlns="http://schemas.openxmlformats.org/spreadsheetml/2006/main" count="101" uniqueCount="69">
  <si>
    <t>Número do Contrato</t>
  </si>
  <si>
    <t>FÓRMULA PARA APURAR PRESTAÇÃO</t>
  </si>
  <si>
    <t xml:space="preserve">Nome do Mutuário: </t>
  </si>
  <si>
    <t>NOME  MUTUÁRIO</t>
  </si>
  <si>
    <t>Data da Contratação:</t>
  </si>
  <si>
    <t>Valor do Financiamento:</t>
  </si>
  <si>
    <t>Taxa de Juros Nominais ao ano %:</t>
  </si>
  <si>
    <t>Taxa de Juros Efetivos ao ano %:</t>
  </si>
  <si>
    <t>Coef. da taxa de Juros Efetivos ao mês (ÍNDICE):</t>
  </si>
  <si>
    <t xml:space="preserve">Prazo Contratual: </t>
  </si>
  <si>
    <t>Coeficiente de Equiparação Salarial:</t>
  </si>
  <si>
    <t>FÓRMULA NO EXCEL APURAR PRESTAÇÃO</t>
  </si>
  <si>
    <t xml:space="preserve">Data-Base do Mutuário: </t>
  </si>
  <si>
    <t>((1+i)^300*i)/((1+i)^300-1)</t>
  </si>
  <si>
    <t>Mês do Reajuste:</t>
  </si>
  <si>
    <t>_____________________________________</t>
  </si>
  <si>
    <t xml:space="preserve">Valor da Prestação Nominal: </t>
  </si>
  <si>
    <t>FÓRMULA PARA APURAR JUROS MENSAIS</t>
  </si>
  <si>
    <t>Valor total dos Acessórios:</t>
  </si>
  <si>
    <t>(i+1)^(1/12)-1</t>
  </si>
  <si>
    <t>Valor total da Prestação:</t>
  </si>
  <si>
    <t>Data Primeira Prestação:</t>
  </si>
  <si>
    <t>FÓRMULA PARA APURAR JUROS ANUAIS</t>
  </si>
  <si>
    <t>(i+1)^12-1</t>
  </si>
  <si>
    <t>Data</t>
  </si>
  <si>
    <t>Índice de</t>
  </si>
  <si>
    <t>Índice de Correção TR BC(%)</t>
  </si>
  <si>
    <t>Índice de Correção TJSP</t>
  </si>
  <si>
    <t>correção IPC (%)</t>
  </si>
  <si>
    <t>-</t>
  </si>
  <si>
    <t>PARCELA</t>
  </si>
  <si>
    <t>DATA</t>
  </si>
  <si>
    <t>IPC %</t>
  </si>
  <si>
    <t>TR %</t>
  </si>
  <si>
    <t>PRESTAÇÃO + ACESSÓRIOS</t>
  </si>
  <si>
    <t>AMORTIZAÇÃO</t>
  </si>
  <si>
    <t>JUROS</t>
  </si>
  <si>
    <t>JUROS PAGOS</t>
  </si>
  <si>
    <t>AMORT. PAGA</t>
  </si>
  <si>
    <t>SALDO DEVEDOR</t>
  </si>
  <si>
    <t>XXXXXXXXXXXXXXX</t>
  </si>
  <si>
    <t>PRESTAÇÃO EFET. PAGA</t>
  </si>
  <si>
    <t>JUROS NÃO PAGOS</t>
  </si>
  <si>
    <t>1 - Não previsto contratualmente</t>
  </si>
  <si>
    <t xml:space="preserve"> CORREÇÃO MENSAL</t>
  </si>
  <si>
    <t>MÊS</t>
  </si>
  <si>
    <t>PRESTAÇÃO TOTAL DEVIDA</t>
  </si>
  <si>
    <t>ACESSÓRIOS PAGOS</t>
  </si>
  <si>
    <t>RECÁLCULO FINANCIAMENTO HABITACIONAL</t>
  </si>
  <si>
    <t>APURAÇÃO DO INDÉBITO A FAVOR DO MUTUÁRIO</t>
  </si>
  <si>
    <t>PRESTAÇÃO DEVIDA</t>
  </si>
  <si>
    <t>PRESTAÇÃO PAGA</t>
  </si>
  <si>
    <t>DIFERENÇA CORRIGIDA</t>
  </si>
  <si>
    <t>VALOR CORRIGIDO</t>
  </si>
  <si>
    <t>ÍNDICE DE COR TJSP</t>
  </si>
  <si>
    <t>ÍNDICE TJ 01/2024:</t>
  </si>
  <si>
    <t>TOTAL A FAVOR DO MUTUÁRIO &gt;&gt;&gt;&gt;&gt;&gt;&gt;&gt;&gt;&gt;&gt;&gt;&gt;&gt;&gt;</t>
  </si>
  <si>
    <t>JUROS COHAB &gt;&gt;&gt;&gt;&gt;</t>
  </si>
  <si>
    <t>TOTAL GERAL A FAVOR DO MUTUÁRIO:</t>
  </si>
  <si>
    <t>Conversão Moeda para Real</t>
  </si>
  <si>
    <t>Conversão Moeda Cruzeiro Real</t>
  </si>
  <si>
    <t>AMORT N PAGA</t>
  </si>
  <si>
    <t>AMORT. Ñ PAGA</t>
  </si>
  <si>
    <t>AMORT. COHAB&gt;&gt;&gt;&gt;&gt;</t>
  </si>
  <si>
    <t xml:space="preserve">PLANILHA DE INÍCIO DO VÍDEO </t>
  </si>
  <si>
    <t xml:space="preserve">PRESTAÇÃO </t>
  </si>
  <si>
    <t xml:space="preserve">AMORTIZAÇÃO </t>
  </si>
  <si>
    <t>10 MESES</t>
  </si>
  <si>
    <t>((1+i)^10*i)/((1+i)^10-1)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</si>
</sst>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164" formatCode="0.00000%"/>
    <numFmt numFmtId="165" formatCode="0.00000000"/>
    <numFmt numFmtId="166" formatCode="#,##0.000000"/>
    <numFmt numFmtId="167" formatCode="0.0000"/>
    <numFmt numFmtId="168" formatCode="#,##0.00_ ;[Red]\-#,##0.00\ "/>
    <numFmt numFmtId="169" formatCode="&quot;R$&quot;\ 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10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5" fillId="3" borderId="9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14" fontId="6" fillId="3" borderId="12" xfId="0" applyNumberFormat="1" applyFont="1" applyFill="1" applyBorder="1" applyAlignment="1">
      <alignment horizontal="right" vertical="center" wrapText="1"/>
    </xf>
    <xf numFmtId="0" fontId="6" fillId="3" borderId="12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right" vertical="center" wrapText="1"/>
    </xf>
    <xf numFmtId="166" fontId="0" fillId="0" borderId="0" xfId="0" applyNumberFormat="1"/>
    <xf numFmtId="167" fontId="6" fillId="3" borderId="12" xfId="0" applyNumberFormat="1" applyFont="1" applyFill="1" applyBorder="1" applyAlignment="1">
      <alignment horizontal="right" vertical="center" wrapText="1"/>
    </xf>
    <xf numFmtId="167" fontId="7" fillId="0" borderId="12" xfId="0" applyNumberFormat="1" applyFont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7" fontId="8" fillId="0" borderId="0" xfId="0" applyNumberFormat="1" applyFont="1"/>
    <xf numFmtId="0" fontId="2" fillId="0" borderId="0" xfId="0" applyFont="1"/>
    <xf numFmtId="0" fontId="10" fillId="0" borderId="0" xfId="0" applyFont="1" applyAlignment="1">
      <alignment horizontal="center"/>
    </xf>
    <xf numFmtId="4" fontId="0" fillId="0" borderId="0" xfId="0" applyNumberFormat="1"/>
    <xf numFmtId="168" fontId="0" fillId="0" borderId="0" xfId="0" applyNumberFormat="1"/>
    <xf numFmtId="17" fontId="0" fillId="0" borderId="0" xfId="0" applyNumberFormat="1"/>
    <xf numFmtId="4" fontId="8" fillId="0" borderId="0" xfId="0" applyNumberFormat="1" applyFont="1"/>
    <xf numFmtId="1" fontId="8" fillId="0" borderId="0" xfId="0" applyNumberFormat="1" applyFont="1"/>
    <xf numFmtId="168" fontId="8" fillId="0" borderId="0" xfId="0" applyNumberFormat="1" applyFont="1"/>
    <xf numFmtId="4" fontId="8" fillId="0" borderId="14" xfId="0" applyNumberFormat="1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" fontId="11" fillId="0" borderId="0" xfId="0" applyNumberFormat="1" applyFont="1"/>
    <xf numFmtId="168" fontId="11" fillId="0" borderId="0" xfId="0" applyNumberFormat="1" applyFont="1"/>
    <xf numFmtId="167" fontId="11" fillId="0" borderId="0" xfId="0" applyNumberFormat="1" applyFont="1"/>
    <xf numFmtId="0" fontId="11" fillId="0" borderId="0" xfId="0" applyFont="1"/>
    <xf numFmtId="0" fontId="0" fillId="2" borderId="0" xfId="0" applyFill="1" applyAlignment="1">
      <alignment horizontal="left"/>
    </xf>
    <xf numFmtId="0" fontId="4" fillId="2" borderId="5" xfId="0" applyFont="1" applyFill="1" applyBorder="1" applyAlignment="1">
      <alignment horizontal="left"/>
    </xf>
    <xf numFmtId="14" fontId="3" fillId="2" borderId="5" xfId="0" applyNumberFormat="1" applyFont="1" applyFill="1" applyBorder="1" applyAlignment="1">
      <alignment horizontal="left"/>
    </xf>
    <xf numFmtId="4" fontId="3" fillId="2" borderId="5" xfId="0" applyNumberFormat="1" applyFont="1" applyFill="1" applyBorder="1" applyAlignment="1">
      <alignment horizontal="left"/>
    </xf>
    <xf numFmtId="10" fontId="3" fillId="2" borderId="5" xfId="0" applyNumberFormat="1" applyFont="1" applyFill="1" applyBorder="1" applyAlignment="1">
      <alignment horizontal="left"/>
    </xf>
    <xf numFmtId="164" fontId="3" fillId="2" borderId="5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4" fontId="0" fillId="0" borderId="0" xfId="0" applyNumberFormat="1" applyAlignment="1">
      <alignment horizontal="left"/>
    </xf>
    <xf numFmtId="4" fontId="0" fillId="2" borderId="0" xfId="0" applyNumberFormat="1" applyFill="1" applyAlignment="1">
      <alignment horizontal="left"/>
    </xf>
    <xf numFmtId="14" fontId="0" fillId="2" borderId="5" xfId="0" applyNumberForma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10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14" fontId="0" fillId="2" borderId="0" xfId="0" applyNumberFormat="1" applyFill="1" applyAlignment="1">
      <alignment horizontal="left"/>
    </xf>
    <xf numFmtId="0" fontId="12" fillId="0" borderId="0" xfId="0" applyFont="1" applyAlignment="1">
      <alignment horizontal="center"/>
    </xf>
    <xf numFmtId="14" fontId="0" fillId="0" borderId="0" xfId="0" applyNumberFormat="1"/>
    <xf numFmtId="0" fontId="1" fillId="0" borderId="0" xfId="0" applyFont="1"/>
    <xf numFmtId="0" fontId="13" fillId="0" borderId="0" xfId="0" applyFont="1"/>
    <xf numFmtId="8" fontId="0" fillId="0" borderId="0" xfId="0" applyNumberFormat="1"/>
    <xf numFmtId="8" fontId="0" fillId="0" borderId="0" xfId="0" applyNumberFormat="1" applyProtection="1">
      <protection locked="0"/>
    </xf>
    <xf numFmtId="0" fontId="8" fillId="4" borderId="0" xfId="0" applyFont="1" applyFill="1"/>
    <xf numFmtId="14" fontId="8" fillId="4" borderId="0" xfId="0" applyNumberFormat="1" applyFont="1" applyFill="1"/>
    <xf numFmtId="167" fontId="8" fillId="4" borderId="0" xfId="0" applyNumberFormat="1" applyFont="1" applyFill="1"/>
    <xf numFmtId="4" fontId="8" fillId="4" borderId="0" xfId="0" applyNumberFormat="1" applyFont="1" applyFill="1"/>
    <xf numFmtId="0" fontId="8" fillId="4" borderId="15" xfId="0" applyFont="1" applyFill="1" applyBorder="1" applyAlignment="1">
      <alignment horizontal="center" vertical="center" wrapText="1"/>
    </xf>
    <xf numFmtId="168" fontId="8" fillId="4" borderId="0" xfId="0" applyNumberFormat="1" applyFont="1" applyFill="1"/>
    <xf numFmtId="0" fontId="1" fillId="5" borderId="0" xfId="0" applyFont="1" applyFill="1" applyAlignment="1">
      <alignment horizontal="center"/>
    </xf>
    <xf numFmtId="4" fontId="8" fillId="4" borderId="15" xfId="0" applyNumberFormat="1" applyFont="1" applyFill="1" applyBorder="1" applyAlignment="1">
      <alignment horizontal="center" vertical="center" wrapText="1"/>
    </xf>
    <xf numFmtId="17" fontId="1" fillId="5" borderId="0" xfId="0" applyNumberFormat="1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8" fontId="14" fillId="0" borderId="0" xfId="0" applyNumberFormat="1" applyFont="1" applyAlignment="1">
      <alignment horizontal="center"/>
    </xf>
    <xf numFmtId="0" fontId="5" fillId="3" borderId="9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0" fillId="0" borderId="0" xfId="0" applyFont="1"/>
    <xf numFmtId="169" fontId="0" fillId="0" borderId="0" xfId="0" applyNumberFormat="1"/>
    <xf numFmtId="169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209550</xdr:colOff>
      <xdr:row>2</xdr:row>
      <xdr:rowOff>0</xdr:rowOff>
    </xdr:from>
    <xdr:to>
      <xdr:col>16</xdr:col>
      <xdr:colOff>1933575</xdr:colOff>
      <xdr:row>9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AE8A5F-C82F-4AB9-9C43-E1A97D26D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590550"/>
          <a:ext cx="2695575" cy="133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2</xdr:row>
      <xdr:rowOff>0</xdr:rowOff>
    </xdr:from>
    <xdr:to>
      <xdr:col>13</xdr:col>
      <xdr:colOff>1076325</xdr:colOff>
      <xdr:row>9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DCF0C3-D13D-4843-8E64-3622EBCBD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875" y="590550"/>
          <a:ext cx="2695575" cy="133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9F756-8DE2-407F-AEF7-013D67BB8462}">
  <sheetPr>
    <tabColor rgb="FFFF0000"/>
  </sheetPr>
  <dimension ref="A1:S323"/>
  <sheetViews>
    <sheetView topLeftCell="A190" workbookViewId="0">
      <selection activeCell="H193" sqref="H193"/>
    </sheetView>
  </sheetViews>
  <sheetFormatPr defaultRowHeight="15" x14ac:dyDescent="0.25"/>
  <cols>
    <col min="1" max="1" width="7.28515625" style="23" customWidth="1"/>
    <col min="2" max="2" width="9.140625" style="23"/>
    <col min="3" max="4" width="9.140625" customWidth="1"/>
    <col min="5" max="5" width="20" customWidth="1"/>
    <col min="6" max="6" width="5" customWidth="1"/>
    <col min="7" max="7" width="19.7109375" customWidth="1"/>
    <col min="8" max="8" width="18.28515625" customWidth="1"/>
    <col min="9" max="9" width="14.5703125" customWidth="1"/>
    <col min="10" max="10" width="11.5703125" customWidth="1"/>
    <col min="11" max="11" width="15.5703125" customWidth="1"/>
    <col min="12" max="12" width="14.42578125" customWidth="1"/>
    <col min="13" max="13" width="14.7109375" customWidth="1"/>
    <col min="14" max="15" width="13.85546875" customWidth="1"/>
    <col min="16" max="16" width="14.5703125" customWidth="1"/>
    <col min="17" max="17" width="32.42578125" customWidth="1"/>
  </cols>
  <sheetData>
    <row r="1" spans="2:19" ht="31.5" x14ac:dyDescent="0.5">
      <c r="B1" s="27"/>
      <c r="C1" s="27"/>
      <c r="D1" s="83" t="s">
        <v>48</v>
      </c>
      <c r="E1" s="83"/>
      <c r="F1" s="83"/>
      <c r="G1" s="83"/>
      <c r="H1" s="83"/>
      <c r="I1" s="83"/>
      <c r="J1" s="83"/>
      <c r="K1" s="27"/>
      <c r="L1" s="27"/>
      <c r="M1" s="27"/>
      <c r="N1" s="27"/>
      <c r="O1" s="27"/>
      <c r="P1" s="27"/>
      <c r="Q1" s="27"/>
      <c r="R1" s="27"/>
      <c r="S1" s="27"/>
    </row>
    <row r="2" spans="2:19" x14ac:dyDescent="0.25">
      <c r="G2" s="24" t="s">
        <v>0</v>
      </c>
      <c r="I2" s="43" t="s">
        <v>40</v>
      </c>
      <c r="J2" s="43"/>
      <c r="K2" s="43"/>
      <c r="L2" s="43"/>
      <c r="M2" s="7"/>
      <c r="P2" s="84" t="s">
        <v>1</v>
      </c>
      <c r="Q2" s="85"/>
      <c r="R2" s="85"/>
      <c r="S2" s="86"/>
    </row>
    <row r="3" spans="2:19" x14ac:dyDescent="0.25">
      <c r="G3" s="23" t="s">
        <v>2</v>
      </c>
      <c r="I3" s="44" t="s">
        <v>3</v>
      </c>
      <c r="J3" s="55"/>
      <c r="K3" s="55"/>
      <c r="L3" s="55"/>
      <c r="M3" s="8"/>
      <c r="P3" s="1"/>
      <c r="S3" s="2"/>
    </row>
    <row r="4" spans="2:19" x14ac:dyDescent="0.25">
      <c r="G4" s="23" t="s">
        <v>4</v>
      </c>
      <c r="I4" s="45">
        <v>32993</v>
      </c>
      <c r="J4" s="56"/>
      <c r="K4" s="56"/>
      <c r="L4" s="56"/>
      <c r="M4" s="9"/>
      <c r="P4" s="3"/>
      <c r="S4" s="2"/>
    </row>
    <row r="5" spans="2:19" x14ac:dyDescent="0.25">
      <c r="G5" s="23" t="s">
        <v>5</v>
      </c>
      <c r="I5" s="46">
        <v>763201.34</v>
      </c>
      <c r="J5" s="57"/>
      <c r="K5" s="57"/>
      <c r="L5" s="57"/>
      <c r="M5" s="10"/>
      <c r="P5" s="1"/>
      <c r="S5" s="2"/>
    </row>
    <row r="6" spans="2:19" x14ac:dyDescent="0.25">
      <c r="G6" s="23" t="s">
        <v>6</v>
      </c>
      <c r="I6" s="47">
        <v>5.8999999999999997E-2</v>
      </c>
      <c r="J6" s="58"/>
      <c r="K6" s="58"/>
      <c r="L6" s="58"/>
      <c r="M6" s="4"/>
      <c r="P6" s="1"/>
      <c r="S6" s="2"/>
    </row>
    <row r="7" spans="2:19" x14ac:dyDescent="0.25">
      <c r="G7" s="23" t="s">
        <v>7</v>
      </c>
      <c r="I7" s="48">
        <v>6.062E-2</v>
      </c>
      <c r="J7" s="59"/>
      <c r="K7" s="59"/>
      <c r="L7" s="59"/>
      <c r="M7" s="5"/>
      <c r="P7" s="1"/>
      <c r="S7" s="2"/>
    </row>
    <row r="8" spans="2:19" x14ac:dyDescent="0.25">
      <c r="G8" s="23" t="s">
        <v>8</v>
      </c>
      <c r="I8" s="49">
        <f>(I7+1)^(1/12)-1</f>
        <v>4.9165168329536879E-3</v>
      </c>
      <c r="J8" s="49"/>
      <c r="K8" s="49"/>
      <c r="L8" s="49"/>
      <c r="M8" s="6"/>
      <c r="P8" s="1"/>
      <c r="S8" s="2"/>
    </row>
    <row r="9" spans="2:19" x14ac:dyDescent="0.25">
      <c r="G9" s="23" t="s">
        <v>9</v>
      </c>
      <c r="I9" s="50">
        <v>295</v>
      </c>
      <c r="J9" s="43"/>
      <c r="K9" s="43"/>
      <c r="L9" s="43"/>
      <c r="M9" s="7"/>
      <c r="P9" s="1"/>
      <c r="S9" s="2"/>
    </row>
    <row r="10" spans="2:19" x14ac:dyDescent="0.25">
      <c r="G10" s="23" t="s">
        <v>10</v>
      </c>
      <c r="I10" s="50" t="s">
        <v>43</v>
      </c>
      <c r="J10" s="43"/>
      <c r="K10" s="43"/>
      <c r="L10" s="43"/>
      <c r="M10" s="7"/>
      <c r="P10" s="77" t="s">
        <v>11</v>
      </c>
      <c r="Q10" s="78"/>
      <c r="R10" s="78"/>
      <c r="S10" s="79"/>
    </row>
    <row r="11" spans="2:19" x14ac:dyDescent="0.25">
      <c r="G11" s="23" t="s">
        <v>12</v>
      </c>
      <c r="I11" s="50">
        <v>1</v>
      </c>
      <c r="J11" s="43"/>
      <c r="K11" s="43"/>
      <c r="L11" s="43"/>
      <c r="M11" s="7"/>
      <c r="P11" s="77" t="s">
        <v>13</v>
      </c>
      <c r="Q11" s="78"/>
      <c r="R11" s="78"/>
      <c r="S11" s="79"/>
    </row>
    <row r="12" spans="2:19" x14ac:dyDescent="0.25">
      <c r="G12" s="23" t="s">
        <v>14</v>
      </c>
      <c r="I12" s="51">
        <f>I11+1</f>
        <v>2</v>
      </c>
      <c r="J12" s="60"/>
      <c r="K12" s="60"/>
      <c r="L12" s="60"/>
      <c r="M12" s="11"/>
      <c r="P12" s="1" t="s">
        <v>15</v>
      </c>
      <c r="S12" s="2"/>
    </row>
    <row r="13" spans="2:19" x14ac:dyDescent="0.25">
      <c r="G13" s="23" t="s">
        <v>16</v>
      </c>
      <c r="I13" s="52">
        <f>(((1+I8)^295*I8)/((1+I8)^295-1)*I5)</f>
        <v>4906.995083020528</v>
      </c>
      <c r="J13" s="52"/>
      <c r="K13" s="52"/>
      <c r="L13" s="52"/>
      <c r="M13" s="12"/>
      <c r="P13" s="77" t="s">
        <v>17</v>
      </c>
      <c r="Q13" s="78"/>
      <c r="R13" s="78"/>
      <c r="S13" s="79"/>
    </row>
    <row r="14" spans="2:19" x14ac:dyDescent="0.25">
      <c r="G14" s="23" t="s">
        <v>18</v>
      </c>
      <c r="I14" s="53">
        <v>1386.86</v>
      </c>
      <c r="J14" s="53"/>
      <c r="K14" s="53"/>
      <c r="L14" s="53"/>
      <c r="M14" s="13"/>
      <c r="P14" s="77" t="s">
        <v>19</v>
      </c>
      <c r="Q14" s="78"/>
      <c r="R14" s="78"/>
      <c r="S14" s="79"/>
    </row>
    <row r="15" spans="2:19" x14ac:dyDescent="0.25">
      <c r="G15" s="23" t="s">
        <v>20</v>
      </c>
      <c r="I15" s="52">
        <f>I13+I14</f>
        <v>6293.8550830205277</v>
      </c>
      <c r="J15" s="52"/>
      <c r="K15" s="52"/>
      <c r="L15" s="52"/>
      <c r="M15" s="12"/>
      <c r="P15" s="1"/>
      <c r="S15" s="2"/>
    </row>
    <row r="16" spans="2:19" x14ac:dyDescent="0.25">
      <c r="G16" s="23" t="s">
        <v>21</v>
      </c>
      <c r="I16" s="54">
        <v>33024</v>
      </c>
      <c r="J16" s="61"/>
      <c r="K16" s="61"/>
      <c r="L16" s="61"/>
      <c r="M16" s="14"/>
      <c r="P16" s="77" t="s">
        <v>22</v>
      </c>
      <c r="Q16" s="78"/>
      <c r="R16" s="78"/>
      <c r="S16" s="79"/>
    </row>
    <row r="17" spans="1:19" x14ac:dyDescent="0.25">
      <c r="P17" s="80" t="s">
        <v>23</v>
      </c>
      <c r="Q17" s="81"/>
      <c r="R17" s="81"/>
      <c r="S17" s="82"/>
    </row>
    <row r="19" spans="1:19" s="23" customFormat="1" ht="12" x14ac:dyDescent="0.2">
      <c r="A19" s="28" t="s">
        <v>30</v>
      </c>
      <c r="B19" s="28" t="s">
        <v>31</v>
      </c>
      <c r="C19" s="28" t="s">
        <v>32</v>
      </c>
      <c r="D19" s="28" t="s">
        <v>33</v>
      </c>
      <c r="E19" s="28" t="s">
        <v>34</v>
      </c>
      <c r="F19" s="28" t="s">
        <v>45</v>
      </c>
      <c r="G19" s="28" t="s">
        <v>46</v>
      </c>
      <c r="H19" s="28" t="s">
        <v>41</v>
      </c>
      <c r="I19" s="28" t="s">
        <v>35</v>
      </c>
      <c r="J19" s="28" t="s">
        <v>36</v>
      </c>
      <c r="K19" s="28" t="s">
        <v>47</v>
      </c>
      <c r="L19" s="28" t="s">
        <v>37</v>
      </c>
      <c r="M19" s="28" t="s">
        <v>42</v>
      </c>
      <c r="N19" s="28" t="s">
        <v>38</v>
      </c>
      <c r="O19" s="28" t="s">
        <v>61</v>
      </c>
      <c r="P19" s="28" t="s">
        <v>39</v>
      </c>
      <c r="Q19" s="28"/>
    </row>
    <row r="20" spans="1:19" ht="15.75" thickBot="1" x14ac:dyDescent="0.3">
      <c r="E20" s="28" t="s">
        <v>44</v>
      </c>
      <c r="F20" s="28"/>
      <c r="P20" s="30">
        <f>I5</f>
        <v>763201.34</v>
      </c>
      <c r="Q20" s="29"/>
    </row>
    <row r="21" spans="1:19" ht="15.75" thickBot="1" x14ac:dyDescent="0.3">
      <c r="A21" s="23">
        <v>1</v>
      </c>
      <c r="B21" s="25">
        <v>33024</v>
      </c>
      <c r="C21" s="26">
        <f>'Índices Diversos'!B19</f>
        <v>8.5299999999999994</v>
      </c>
      <c r="D21" s="26">
        <f>'Índices Diversos'!C19</f>
        <v>5.9069000000000003</v>
      </c>
      <c r="E21" s="32">
        <f>I15</f>
        <v>6293.8550830205277</v>
      </c>
      <c r="F21" s="33">
        <v>5</v>
      </c>
      <c r="G21" s="32">
        <f>I15</f>
        <v>6293.8550830205277</v>
      </c>
      <c r="H21" s="35">
        <v>7565.22</v>
      </c>
      <c r="I21" s="32">
        <f>G21-K21-J21</f>
        <v>1154.7028479777173</v>
      </c>
      <c r="J21" s="32">
        <f>P20*$I$8</f>
        <v>3752.2922350428107</v>
      </c>
      <c r="K21" s="32">
        <f>I14</f>
        <v>1386.86</v>
      </c>
      <c r="L21" s="34">
        <f>IF((G21-K21)&gt;J21,J21,G21-K21)</f>
        <v>3752.2922350428107</v>
      </c>
      <c r="M21" s="32">
        <f>J21-L21</f>
        <v>0</v>
      </c>
      <c r="N21" s="32">
        <f>IF((G21-K21-L21)&gt;0,(G21-K21-L21),0)</f>
        <v>1154.7028479777173</v>
      </c>
      <c r="O21" s="32">
        <f>IF(I21&lt;0,-I21,0)</f>
        <v>0</v>
      </c>
      <c r="P21" s="34">
        <f>IF(N21&gt;0,(P20-N21)*D21/100+(P20-N21),P20)</f>
        <v>807059.96996195498</v>
      </c>
    </row>
    <row r="22" spans="1:19" ht="15.75" thickBot="1" x14ac:dyDescent="0.3">
      <c r="A22" s="23">
        <v>2</v>
      </c>
      <c r="B22" s="25">
        <v>33054</v>
      </c>
      <c r="C22" s="26">
        <f>'Índices Diversos'!B20</f>
        <v>11.7</v>
      </c>
      <c r="D22" s="26">
        <f>'Índices Diversos'!C20</f>
        <v>10.157999999999999</v>
      </c>
      <c r="E22" s="32">
        <f>E21*C22/100+E21</f>
        <v>7030.2361277339296</v>
      </c>
      <c r="F22" s="23">
        <v>6</v>
      </c>
      <c r="G22" s="32">
        <f>IF(F22=$I$12,E22,G21)</f>
        <v>6293.8550830205277</v>
      </c>
      <c r="H22" s="36">
        <v>7565.22</v>
      </c>
      <c r="I22" s="32">
        <f t="shared" ref="I22:I33" si="0">G22-K22-J22</f>
        <v>939.07115549947866</v>
      </c>
      <c r="J22" s="32">
        <f t="shared" ref="J22:J71" si="1">P21*$I$8</f>
        <v>3967.9239275210493</v>
      </c>
      <c r="K22" s="32">
        <f>K21/G21*G22</f>
        <v>1386.86</v>
      </c>
      <c r="L22" s="34">
        <f t="shared" ref="L22:L33" si="2">IF((G22-K22)&gt;J22,J22,G22-K22)</f>
        <v>3967.9239275210493</v>
      </c>
      <c r="M22" s="32">
        <f t="shared" ref="M22:M33" si="3">J22-L22</f>
        <v>0</v>
      </c>
      <c r="N22" s="32">
        <f t="shared" ref="N22:N33" si="4">IF((G22-K22-L22)&gt;0,(G22-K22-L22),0)</f>
        <v>939.07115549947866</v>
      </c>
      <c r="O22" s="32">
        <f t="shared" ref="O22:O86" si="5">IF(I22&lt;0,-I22,0)</f>
        <v>0</v>
      </c>
      <c r="P22" s="34">
        <f t="shared" ref="P22:P46" si="6">IF(N22&gt;0,(P21-N22)*D22/100+(P21-N22),P21)</f>
        <v>888006.65970721527</v>
      </c>
    </row>
    <row r="23" spans="1:19" ht="15.75" thickBot="1" x14ac:dyDescent="0.3">
      <c r="A23" s="23">
        <v>3</v>
      </c>
      <c r="B23" s="25">
        <v>33085</v>
      </c>
      <c r="C23" s="26">
        <f>'Índices Diversos'!B21</f>
        <v>11.31</v>
      </c>
      <c r="D23" s="26">
        <f>'Índices Diversos'!C21</f>
        <v>11.3439</v>
      </c>
      <c r="E23" s="32">
        <f t="shared" ref="E23:E88" si="7">E22*C23/100+E22</f>
        <v>7825.3558337806371</v>
      </c>
      <c r="F23" s="23">
        <v>7</v>
      </c>
      <c r="G23" s="32">
        <f t="shared" ref="G23:G88" si="8">IF(F23=$I$12,E23,G22)</f>
        <v>6293.8550830205277</v>
      </c>
      <c r="H23" s="36">
        <v>7972.22</v>
      </c>
      <c r="I23" s="32">
        <f t="shared" si="0"/>
        <v>541.09539279502678</v>
      </c>
      <c r="J23" s="32">
        <f t="shared" si="1"/>
        <v>4365.8996902255012</v>
      </c>
      <c r="K23" s="32">
        <f t="shared" ref="K23:K33" si="9">K22/G22*G23</f>
        <v>1386.86</v>
      </c>
      <c r="L23" s="34">
        <f t="shared" si="2"/>
        <v>4365.8996902255012</v>
      </c>
      <c r="M23" s="32">
        <f t="shared" si="3"/>
        <v>0</v>
      </c>
      <c r="N23" s="32">
        <f t="shared" si="4"/>
        <v>541.09539279502678</v>
      </c>
      <c r="O23" s="32">
        <f t="shared" si="5"/>
        <v>0</v>
      </c>
      <c r="P23" s="34">
        <f>IF(N23&gt;0,(P22-N23)*D23/100+(P22-N23),P22)</f>
        <v>988138.77046468377</v>
      </c>
    </row>
    <row r="24" spans="1:19" ht="15.75" thickBot="1" x14ac:dyDescent="0.3">
      <c r="A24" s="23">
        <v>4</v>
      </c>
      <c r="B24" s="25">
        <v>33116</v>
      </c>
      <c r="C24" s="26">
        <f>'Índices Diversos'!B22</f>
        <v>11.83</v>
      </c>
      <c r="D24" s="26">
        <f>'Índices Diversos'!C22</f>
        <v>11.132899999999999</v>
      </c>
      <c r="E24" s="32">
        <f t="shared" si="7"/>
        <v>8751.0954289168858</v>
      </c>
      <c r="F24" s="23">
        <v>8</v>
      </c>
      <c r="G24" s="32">
        <f t="shared" si="8"/>
        <v>6293.8550830205277</v>
      </c>
      <c r="H24" s="36">
        <v>8738.35</v>
      </c>
      <c r="I24" s="32">
        <f t="shared" si="0"/>
        <v>48.79418473675014</v>
      </c>
      <c r="J24" s="32">
        <f t="shared" si="1"/>
        <v>4858.2008982837779</v>
      </c>
      <c r="K24" s="32">
        <f t="shared" si="9"/>
        <v>1386.86</v>
      </c>
      <c r="L24" s="34">
        <f t="shared" si="2"/>
        <v>4858.2008982837779</v>
      </c>
      <c r="M24" s="32">
        <f t="shared" si="3"/>
        <v>0</v>
      </c>
      <c r="N24" s="32">
        <f t="shared" si="4"/>
        <v>48.79418473675014</v>
      </c>
      <c r="O24" s="32">
        <f t="shared" si="5"/>
        <v>0</v>
      </c>
      <c r="P24" s="34">
        <f>IF(N24&gt;0,(P23-N24)*D24/100+(P23-N24),P23)</f>
        <v>1098093.0452492172</v>
      </c>
    </row>
    <row r="25" spans="1:19" ht="15.75" thickBot="1" x14ac:dyDescent="0.3">
      <c r="A25" s="23">
        <v>5</v>
      </c>
      <c r="B25" s="25">
        <v>33146</v>
      </c>
      <c r="C25" s="26">
        <f>'Índices Diversos'!B23</f>
        <v>13.13</v>
      </c>
      <c r="D25" s="26">
        <f>'Índices Diversos'!C23</f>
        <v>13.414199999999999</v>
      </c>
      <c r="E25" s="32">
        <f t="shared" si="7"/>
        <v>9900.1142587336726</v>
      </c>
      <c r="F25" s="23">
        <v>9</v>
      </c>
      <c r="G25" s="32">
        <f t="shared" si="8"/>
        <v>6293.8550830205277</v>
      </c>
      <c r="H25" s="36">
        <v>9681.2199999999993</v>
      </c>
      <c r="I25" s="32">
        <f t="shared" si="0"/>
        <v>-491.79785809662371</v>
      </c>
      <c r="J25" s="32">
        <f t="shared" si="1"/>
        <v>5398.7929411171517</v>
      </c>
      <c r="K25" s="32">
        <f t="shared" si="9"/>
        <v>1386.86</v>
      </c>
      <c r="L25" s="34">
        <f t="shared" si="2"/>
        <v>4906.995083020528</v>
      </c>
      <c r="M25" s="32">
        <f t="shared" si="3"/>
        <v>491.79785809662371</v>
      </c>
      <c r="N25" s="32">
        <f t="shared" si="4"/>
        <v>0</v>
      </c>
      <c r="O25" s="32">
        <f t="shared" si="5"/>
        <v>491.79785809662371</v>
      </c>
      <c r="P25" s="34">
        <f t="shared" si="6"/>
        <v>1098093.0452492172</v>
      </c>
    </row>
    <row r="26" spans="1:19" ht="15.75" thickBot="1" x14ac:dyDescent="0.3">
      <c r="A26" s="23">
        <v>6</v>
      </c>
      <c r="B26" s="25">
        <v>33177</v>
      </c>
      <c r="C26" s="26">
        <f>'Índices Diversos'!B24</f>
        <v>15.83</v>
      </c>
      <c r="D26" s="26">
        <f>'Índices Diversos'!C24</f>
        <v>14.278499999999999</v>
      </c>
      <c r="E26" s="32">
        <f t="shared" si="7"/>
        <v>11467.302345891214</v>
      </c>
      <c r="F26" s="23">
        <v>10</v>
      </c>
      <c r="G26" s="32">
        <f t="shared" si="8"/>
        <v>6293.8550830205277</v>
      </c>
      <c r="H26" s="36">
        <v>10705.49</v>
      </c>
      <c r="I26" s="32">
        <f t="shared" si="0"/>
        <v>-491.79785809662371</v>
      </c>
      <c r="J26" s="32">
        <f t="shared" si="1"/>
        <v>5398.7929411171517</v>
      </c>
      <c r="K26" s="32">
        <f t="shared" si="9"/>
        <v>1386.86</v>
      </c>
      <c r="L26" s="34">
        <f t="shared" si="2"/>
        <v>4906.995083020528</v>
      </c>
      <c r="M26" s="32">
        <f t="shared" si="3"/>
        <v>491.79785809662371</v>
      </c>
      <c r="N26" s="32">
        <f t="shared" si="4"/>
        <v>0</v>
      </c>
      <c r="O26" s="32">
        <f t="shared" si="5"/>
        <v>491.79785809662371</v>
      </c>
      <c r="P26" s="34">
        <f t="shared" si="6"/>
        <v>1098093.0452492172</v>
      </c>
    </row>
    <row r="27" spans="1:19" ht="15.75" thickBot="1" x14ac:dyDescent="0.3">
      <c r="A27" s="23">
        <v>7</v>
      </c>
      <c r="B27" s="25">
        <v>33207</v>
      </c>
      <c r="C27" s="26">
        <f>'Índices Diversos'!B25</f>
        <v>18.559999999999999</v>
      </c>
      <c r="D27" s="26">
        <f>'Índices Diversos'!C25</f>
        <v>17.223199999999999</v>
      </c>
      <c r="E27" s="32">
        <f t="shared" si="7"/>
        <v>13595.633661288623</v>
      </c>
      <c r="F27" s="23">
        <v>11</v>
      </c>
      <c r="G27" s="32">
        <f t="shared" si="8"/>
        <v>6293.8550830205277</v>
      </c>
      <c r="H27" s="36">
        <v>12081.15</v>
      </c>
      <c r="I27" s="32">
        <f t="shared" si="0"/>
        <v>-491.79785809662371</v>
      </c>
      <c r="J27" s="32">
        <f t="shared" si="1"/>
        <v>5398.7929411171517</v>
      </c>
      <c r="K27" s="32">
        <f t="shared" si="9"/>
        <v>1386.86</v>
      </c>
      <c r="L27" s="34">
        <f t="shared" si="2"/>
        <v>4906.995083020528</v>
      </c>
      <c r="M27" s="32">
        <f t="shared" si="3"/>
        <v>491.79785809662371</v>
      </c>
      <c r="N27" s="32">
        <f t="shared" si="4"/>
        <v>0</v>
      </c>
      <c r="O27" s="32">
        <f t="shared" si="5"/>
        <v>491.79785809662371</v>
      </c>
      <c r="P27" s="34">
        <f t="shared" si="6"/>
        <v>1098093.0452492172</v>
      </c>
    </row>
    <row r="28" spans="1:19" ht="15.75" thickBot="1" x14ac:dyDescent="0.3">
      <c r="A28" s="23">
        <v>8</v>
      </c>
      <c r="B28" s="25">
        <v>33238</v>
      </c>
      <c r="C28" s="26">
        <f>'Índices Diversos'!B26</f>
        <v>16.03</v>
      </c>
      <c r="D28" s="26">
        <f>'Índices Diversos'!C26</f>
        <v>19.986899999999999</v>
      </c>
      <c r="E28" s="32">
        <f t="shared" si="7"/>
        <v>15775.013737193189</v>
      </c>
      <c r="F28" s="23">
        <v>12</v>
      </c>
      <c r="G28" s="32">
        <f t="shared" si="8"/>
        <v>6293.8550830205277</v>
      </c>
      <c r="H28" s="36">
        <v>13737.49</v>
      </c>
      <c r="I28" s="32">
        <f t="shared" si="0"/>
        <v>-491.79785809662371</v>
      </c>
      <c r="J28" s="32">
        <f t="shared" si="1"/>
        <v>5398.7929411171517</v>
      </c>
      <c r="K28" s="32">
        <f t="shared" si="9"/>
        <v>1386.86</v>
      </c>
      <c r="L28" s="34">
        <f t="shared" si="2"/>
        <v>4906.995083020528</v>
      </c>
      <c r="M28" s="32">
        <f t="shared" si="3"/>
        <v>491.79785809662371</v>
      </c>
      <c r="N28" s="32">
        <f t="shared" si="4"/>
        <v>0</v>
      </c>
      <c r="O28" s="32">
        <f t="shared" si="5"/>
        <v>491.79785809662371</v>
      </c>
      <c r="P28" s="34">
        <f t="shared" si="6"/>
        <v>1098093.0452492172</v>
      </c>
    </row>
    <row r="29" spans="1:19" ht="15.75" thickBot="1" x14ac:dyDescent="0.3">
      <c r="A29" s="23">
        <v>9</v>
      </c>
      <c r="B29" s="25">
        <v>33269</v>
      </c>
      <c r="C29" s="26">
        <f>'Índices Diversos'!B27</f>
        <v>21.02</v>
      </c>
      <c r="D29" s="26">
        <f>'Índices Diversos'!C27</f>
        <v>20.811</v>
      </c>
      <c r="E29" s="32">
        <f t="shared" si="7"/>
        <v>19090.921624751198</v>
      </c>
      <c r="F29" s="23">
        <v>1</v>
      </c>
      <c r="G29" s="32">
        <f t="shared" si="8"/>
        <v>6293.8550830205277</v>
      </c>
      <c r="H29" s="36">
        <v>16023.4</v>
      </c>
      <c r="I29" s="32">
        <f t="shared" si="0"/>
        <v>-491.79785809662371</v>
      </c>
      <c r="J29" s="32">
        <f t="shared" si="1"/>
        <v>5398.7929411171517</v>
      </c>
      <c r="K29" s="32">
        <f t="shared" si="9"/>
        <v>1386.86</v>
      </c>
      <c r="L29" s="34">
        <f t="shared" si="2"/>
        <v>4906.995083020528</v>
      </c>
      <c r="M29" s="32">
        <f t="shared" si="3"/>
        <v>491.79785809662371</v>
      </c>
      <c r="N29" s="32">
        <f t="shared" si="4"/>
        <v>0</v>
      </c>
      <c r="O29" s="32">
        <f t="shared" si="5"/>
        <v>491.79785809662371</v>
      </c>
      <c r="P29" s="34">
        <f t="shared" si="6"/>
        <v>1098093.0452492172</v>
      </c>
    </row>
    <row r="30" spans="1:19" ht="15.75" thickBot="1" x14ac:dyDescent="0.3">
      <c r="A30" s="23">
        <v>10</v>
      </c>
      <c r="B30" s="25">
        <v>33297</v>
      </c>
      <c r="C30" s="26">
        <f>'Índices Diversos'!B28</f>
        <v>20.54</v>
      </c>
      <c r="D30" s="26">
        <f>'Índices Diversos'!C28</f>
        <v>7</v>
      </c>
      <c r="E30" s="32">
        <f t="shared" si="7"/>
        <v>23012.196926475095</v>
      </c>
      <c r="F30" s="23">
        <v>2</v>
      </c>
      <c r="G30" s="32">
        <f t="shared" si="8"/>
        <v>23012.196926475095</v>
      </c>
      <c r="H30" s="36">
        <v>17872.330000000002</v>
      </c>
      <c r="I30" s="32">
        <f t="shared" si="0"/>
        <v>12542.633367275195</v>
      </c>
      <c r="J30" s="32">
        <f t="shared" si="1"/>
        <v>5398.7929411171517</v>
      </c>
      <c r="K30" s="32">
        <f t="shared" si="9"/>
        <v>5070.7706180827481</v>
      </c>
      <c r="L30" s="34">
        <f t="shared" si="2"/>
        <v>5398.7929411171517</v>
      </c>
      <c r="M30" s="32">
        <f t="shared" si="3"/>
        <v>0</v>
      </c>
      <c r="N30" s="32">
        <f t="shared" si="4"/>
        <v>12542.633367275195</v>
      </c>
      <c r="O30" s="32">
        <f t="shared" si="5"/>
        <v>0</v>
      </c>
      <c r="P30" s="34">
        <f t="shared" si="6"/>
        <v>1161538.940713678</v>
      </c>
    </row>
    <row r="31" spans="1:19" ht="15.75" thickBot="1" x14ac:dyDescent="0.3">
      <c r="A31" s="23">
        <v>11</v>
      </c>
      <c r="B31" s="25">
        <v>33328</v>
      </c>
      <c r="C31" s="26">
        <f>'Índices Diversos'!B29</f>
        <v>7.48</v>
      </c>
      <c r="D31" s="26">
        <f>'Índices Diversos'!C29</f>
        <v>8.5</v>
      </c>
      <c r="E31" s="32">
        <f t="shared" si="7"/>
        <v>24733.509256575431</v>
      </c>
      <c r="F31" s="23">
        <v>3</v>
      </c>
      <c r="G31" s="32">
        <f t="shared" si="8"/>
        <v>23012.196926475095</v>
      </c>
      <c r="H31" s="36">
        <v>21484.32</v>
      </c>
      <c r="I31" s="32">
        <f t="shared" si="0"/>
        <v>12230.700554242354</v>
      </c>
      <c r="J31" s="32">
        <f t="shared" si="1"/>
        <v>5710.7257541499939</v>
      </c>
      <c r="K31" s="32">
        <f t="shared" si="9"/>
        <v>5070.7706180827481</v>
      </c>
      <c r="L31" s="34">
        <f t="shared" si="2"/>
        <v>5710.7257541499939</v>
      </c>
      <c r="M31" s="32">
        <f t="shared" si="3"/>
        <v>0</v>
      </c>
      <c r="N31" s="32">
        <f t="shared" si="4"/>
        <v>12230.700554242354</v>
      </c>
      <c r="O31" s="32">
        <f t="shared" si="5"/>
        <v>0</v>
      </c>
      <c r="P31" s="34">
        <f t="shared" si="6"/>
        <v>1246999.4405729878</v>
      </c>
    </row>
    <row r="32" spans="1:19" ht="15.75" thickBot="1" x14ac:dyDescent="0.3">
      <c r="A32" s="23">
        <v>12</v>
      </c>
      <c r="B32" s="25">
        <v>33358</v>
      </c>
      <c r="C32" s="26">
        <f>'Índices Diversos'!B30</f>
        <v>7.19</v>
      </c>
      <c r="D32" s="26">
        <f>'Índices Diversos'!C30</f>
        <v>8.93</v>
      </c>
      <c r="E32" s="32">
        <f t="shared" si="7"/>
        <v>26511.848572123206</v>
      </c>
      <c r="F32" s="23">
        <v>4</v>
      </c>
      <c r="G32" s="32">
        <f t="shared" si="8"/>
        <v>23012.196926475095</v>
      </c>
      <c r="H32" s="36">
        <v>21484.32</v>
      </c>
      <c r="I32" s="32">
        <f t="shared" si="0"/>
        <v>11810.532568131421</v>
      </c>
      <c r="J32" s="32">
        <f t="shared" si="1"/>
        <v>6130.8937402609263</v>
      </c>
      <c r="K32" s="32">
        <f t="shared" si="9"/>
        <v>5070.7706180827481</v>
      </c>
      <c r="L32" s="34">
        <f t="shared" si="2"/>
        <v>6130.8937402609263</v>
      </c>
      <c r="M32" s="32">
        <f t="shared" si="3"/>
        <v>0</v>
      </c>
      <c r="N32" s="32">
        <f t="shared" si="4"/>
        <v>11810.532568131421</v>
      </c>
      <c r="O32" s="32">
        <f t="shared" si="5"/>
        <v>0</v>
      </c>
      <c r="P32" s="34">
        <f t="shared" si="6"/>
        <v>1345491.2774896901</v>
      </c>
    </row>
    <row r="33" spans="1:17" ht="15.75" thickBot="1" x14ac:dyDescent="0.3">
      <c r="A33" s="23">
        <v>13</v>
      </c>
      <c r="B33" s="25">
        <v>33389</v>
      </c>
      <c r="C33" s="26">
        <f>'Índices Diversos'!B31</f>
        <v>5.76</v>
      </c>
      <c r="D33" s="26">
        <f>'Índices Diversos'!C31</f>
        <v>8.99</v>
      </c>
      <c r="E33" s="32">
        <f t="shared" si="7"/>
        <v>28038.931049877501</v>
      </c>
      <c r="F33" s="23">
        <v>5</v>
      </c>
      <c r="G33" s="32">
        <f t="shared" si="8"/>
        <v>23012.196926475095</v>
      </c>
      <c r="H33" s="36">
        <v>21484.32</v>
      </c>
      <c r="I33" s="32">
        <f t="shared" si="0"/>
        <v>11326.295794021924</v>
      </c>
      <c r="J33" s="32">
        <f t="shared" si="1"/>
        <v>6615.130514370423</v>
      </c>
      <c r="K33" s="32">
        <f t="shared" si="9"/>
        <v>5070.7706180827481</v>
      </c>
      <c r="L33" s="34">
        <f t="shared" si="2"/>
        <v>6615.130514370423</v>
      </c>
      <c r="M33" s="32">
        <f t="shared" si="3"/>
        <v>0</v>
      </c>
      <c r="N33" s="32">
        <f t="shared" si="4"/>
        <v>11326.295794021924</v>
      </c>
      <c r="O33" s="32">
        <f t="shared" si="5"/>
        <v>0</v>
      </c>
      <c r="P33" s="34">
        <f t="shared" si="6"/>
        <v>1454106.4135501087</v>
      </c>
    </row>
    <row r="34" spans="1:17" ht="15.75" thickBot="1" x14ac:dyDescent="0.3">
      <c r="A34" s="23">
        <v>14</v>
      </c>
      <c r="B34" s="25">
        <v>33419</v>
      </c>
      <c r="C34" s="26">
        <f>'Índices Diversos'!B32</f>
        <v>9.7799999999999994</v>
      </c>
      <c r="D34" s="26">
        <f>'Índices Diversos'!C32</f>
        <v>9.4</v>
      </c>
      <c r="E34" s="32">
        <f t="shared" si="7"/>
        <v>30781.138506555522</v>
      </c>
      <c r="F34" s="23">
        <v>6</v>
      </c>
      <c r="G34" s="32">
        <f t="shared" si="8"/>
        <v>23012.196926475095</v>
      </c>
      <c r="H34" s="36">
        <v>21484.32</v>
      </c>
      <c r="I34" s="32">
        <f t="shared" ref="I34:I42" si="10">G34-K34-J34</f>
        <v>10792.28764926732</v>
      </c>
      <c r="J34" s="32">
        <f t="shared" si="1"/>
        <v>7149.1386591250257</v>
      </c>
      <c r="K34" s="32">
        <f t="shared" ref="K34:K42" si="11">K33/G33*G34</f>
        <v>5070.7706180827481</v>
      </c>
      <c r="L34" s="34">
        <f t="shared" ref="L34:L42" si="12">IF((G34-K34)&gt;J34,J34,G34-K34)</f>
        <v>7149.1386591250257</v>
      </c>
      <c r="M34" s="32">
        <f t="shared" ref="M34:M42" si="13">J34-L34</f>
        <v>0</v>
      </c>
      <c r="N34" s="32">
        <f t="shared" ref="N34:N42" si="14">IF((G34-K34-L34)&gt;0,(G34-K34-L34),0)</f>
        <v>10792.28764926732</v>
      </c>
      <c r="O34" s="32">
        <f t="shared" si="5"/>
        <v>0</v>
      </c>
      <c r="P34" s="34">
        <f t="shared" si="6"/>
        <v>1578985.6537355203</v>
      </c>
    </row>
    <row r="35" spans="1:17" ht="15.75" thickBot="1" x14ac:dyDescent="0.3">
      <c r="A35" s="23">
        <v>15</v>
      </c>
      <c r="B35" s="25">
        <v>33450</v>
      </c>
      <c r="C35" s="26">
        <f>'Índices Diversos'!B33</f>
        <v>11.3</v>
      </c>
      <c r="D35" s="26">
        <f>'Índices Diversos'!C33</f>
        <v>10.050000000000001</v>
      </c>
      <c r="E35" s="32">
        <f t="shared" si="7"/>
        <v>34259.407157796297</v>
      </c>
      <c r="F35" s="23">
        <v>7</v>
      </c>
      <c r="G35" s="32">
        <f t="shared" si="8"/>
        <v>23012.196926475095</v>
      </c>
      <c r="H35" s="36">
        <v>21484.32</v>
      </c>
      <c r="I35" s="32">
        <f t="shared" si="10"/>
        <v>10178.316762809278</v>
      </c>
      <c r="J35" s="32">
        <f t="shared" si="1"/>
        <v>7763.1095455830691</v>
      </c>
      <c r="K35" s="32">
        <f t="shared" si="11"/>
        <v>5070.7706180827481</v>
      </c>
      <c r="L35" s="34">
        <f t="shared" si="12"/>
        <v>7763.1095455830691</v>
      </c>
      <c r="M35" s="32">
        <f t="shared" si="13"/>
        <v>0</v>
      </c>
      <c r="N35" s="32">
        <f t="shared" si="14"/>
        <v>10178.316762809278</v>
      </c>
      <c r="O35" s="32">
        <f t="shared" si="5"/>
        <v>0</v>
      </c>
      <c r="P35" s="34">
        <f t="shared" si="6"/>
        <v>1726472.4743384686</v>
      </c>
    </row>
    <row r="36" spans="1:17" ht="15.75" thickBot="1" x14ac:dyDescent="0.3">
      <c r="A36" s="23">
        <v>16</v>
      </c>
      <c r="B36" s="25">
        <v>33481</v>
      </c>
      <c r="C36" s="26">
        <f>'Índices Diversos'!B34</f>
        <v>14.42</v>
      </c>
      <c r="D36" s="26">
        <f>'Índices Diversos'!C34</f>
        <v>11.95</v>
      </c>
      <c r="E36" s="32">
        <f t="shared" si="7"/>
        <v>39199.613669950522</v>
      </c>
      <c r="F36" s="23">
        <v>8</v>
      </c>
      <c r="G36" s="32">
        <f t="shared" si="8"/>
        <v>23012.196926475095</v>
      </c>
      <c r="H36" s="36">
        <v>21484.32</v>
      </c>
      <c r="I36" s="32">
        <f t="shared" si="10"/>
        <v>9453.1953266760611</v>
      </c>
      <c r="J36" s="32">
        <f t="shared" si="1"/>
        <v>8488.2309817162859</v>
      </c>
      <c r="K36" s="32">
        <f t="shared" si="11"/>
        <v>5070.7706180827481</v>
      </c>
      <c r="L36" s="34">
        <f t="shared" si="12"/>
        <v>8488.2309817162859</v>
      </c>
      <c r="M36" s="32">
        <f t="shared" si="13"/>
        <v>0</v>
      </c>
      <c r="N36" s="32">
        <f t="shared" si="14"/>
        <v>9453.1953266760611</v>
      </c>
      <c r="O36" s="32">
        <f t="shared" si="5"/>
        <v>0</v>
      </c>
      <c r="P36" s="34">
        <f t="shared" si="6"/>
        <v>1922203.0828537017</v>
      </c>
    </row>
    <row r="37" spans="1:17" ht="15.75" thickBot="1" x14ac:dyDescent="0.3">
      <c r="A37" s="23">
        <v>17</v>
      </c>
      <c r="B37" s="25">
        <v>33511</v>
      </c>
      <c r="C37" s="26">
        <f>'Índices Diversos'!B35</f>
        <v>16.21</v>
      </c>
      <c r="D37" s="26">
        <f>'Índices Diversos'!C35</f>
        <v>16.78</v>
      </c>
      <c r="E37" s="32">
        <f t="shared" si="7"/>
        <v>45553.871045849504</v>
      </c>
      <c r="F37" s="23">
        <v>9</v>
      </c>
      <c r="G37" s="32">
        <f t="shared" si="8"/>
        <v>23012.196926475095</v>
      </c>
      <c r="H37" s="36">
        <v>21484.32</v>
      </c>
      <c r="I37" s="32">
        <f t="shared" si="10"/>
        <v>8490.88249518665</v>
      </c>
      <c r="J37" s="32">
        <f t="shared" si="1"/>
        <v>9450.543813205697</v>
      </c>
      <c r="K37" s="32">
        <f t="shared" si="11"/>
        <v>5070.7706180827481</v>
      </c>
      <c r="L37" s="34">
        <f t="shared" si="12"/>
        <v>9450.543813205697</v>
      </c>
      <c r="M37" s="32">
        <f t="shared" si="13"/>
        <v>0</v>
      </c>
      <c r="N37" s="32">
        <f t="shared" si="14"/>
        <v>8490.88249518665</v>
      </c>
      <c r="O37" s="32">
        <f t="shared" si="5"/>
        <v>0</v>
      </c>
      <c r="P37" s="34">
        <f t="shared" si="6"/>
        <v>2234833.1075786739</v>
      </c>
    </row>
    <row r="38" spans="1:17" ht="15.75" thickBot="1" x14ac:dyDescent="0.3">
      <c r="A38" s="23">
        <v>18</v>
      </c>
      <c r="B38" s="25">
        <v>33542</v>
      </c>
      <c r="C38" s="26">
        <f>'Índices Diversos'!B36</f>
        <v>25.17</v>
      </c>
      <c r="D38" s="26">
        <f>'Índices Diversos'!C36</f>
        <v>19.77</v>
      </c>
      <c r="E38" s="32">
        <f t="shared" si="7"/>
        <v>57019.780388089828</v>
      </c>
      <c r="F38" s="23">
        <v>10</v>
      </c>
      <c r="G38" s="32">
        <f t="shared" si="8"/>
        <v>23012.196926475095</v>
      </c>
      <c r="H38" s="36">
        <v>30155.38</v>
      </c>
      <c r="I38" s="32">
        <f t="shared" si="10"/>
        <v>6953.8317161395971</v>
      </c>
      <c r="J38" s="32">
        <f t="shared" si="1"/>
        <v>10987.59459225275</v>
      </c>
      <c r="K38" s="32">
        <f t="shared" si="11"/>
        <v>5070.7706180827481</v>
      </c>
      <c r="L38" s="34">
        <f t="shared" si="12"/>
        <v>10987.59459225275</v>
      </c>
      <c r="M38" s="32">
        <f t="shared" si="13"/>
        <v>0</v>
      </c>
      <c r="N38" s="32">
        <f t="shared" si="14"/>
        <v>6953.8317161395971</v>
      </c>
      <c r="O38" s="32">
        <f t="shared" si="5"/>
        <v>0</v>
      </c>
      <c r="P38" s="34">
        <f t="shared" si="6"/>
        <v>2668331.0087005571</v>
      </c>
    </row>
    <row r="39" spans="1:17" ht="15.75" thickBot="1" x14ac:dyDescent="0.3">
      <c r="A39" s="23">
        <v>19</v>
      </c>
      <c r="B39" s="25">
        <v>33572</v>
      </c>
      <c r="C39" s="26">
        <f>'Índices Diversos'!B37</f>
        <v>25.39</v>
      </c>
      <c r="D39" s="26">
        <f>'Índices Diversos'!C37</f>
        <v>30.52</v>
      </c>
      <c r="E39" s="32">
        <f t="shared" si="7"/>
        <v>71497.102628625842</v>
      </c>
      <c r="F39" s="23">
        <v>11</v>
      </c>
      <c r="G39" s="32">
        <f t="shared" si="8"/>
        <v>23012.196926475095</v>
      </c>
      <c r="H39" s="36">
        <v>30155.38</v>
      </c>
      <c r="I39" s="32">
        <f t="shared" si="10"/>
        <v>4822.5319882237654</v>
      </c>
      <c r="J39" s="32">
        <f t="shared" si="1"/>
        <v>13118.894320168582</v>
      </c>
      <c r="K39" s="32">
        <f t="shared" si="11"/>
        <v>5070.7706180827481</v>
      </c>
      <c r="L39" s="34">
        <f t="shared" si="12"/>
        <v>13118.894320168582</v>
      </c>
      <c r="M39" s="32">
        <f t="shared" si="13"/>
        <v>0</v>
      </c>
      <c r="N39" s="32">
        <f t="shared" si="14"/>
        <v>4822.5319882237654</v>
      </c>
      <c r="O39" s="32">
        <f t="shared" si="5"/>
        <v>0</v>
      </c>
      <c r="P39" s="34">
        <f t="shared" si="6"/>
        <v>3476411.2638049377</v>
      </c>
    </row>
    <row r="40" spans="1:17" ht="15.75" thickBot="1" x14ac:dyDescent="0.3">
      <c r="A40" s="23">
        <v>20</v>
      </c>
      <c r="B40" s="25">
        <v>33603</v>
      </c>
      <c r="C40" s="26">
        <f>'Índices Diversos'!B38</f>
        <v>23.25</v>
      </c>
      <c r="D40" s="26">
        <f>'Índices Diversos'!C38</f>
        <v>28.42</v>
      </c>
      <c r="E40" s="32">
        <f t="shared" si="7"/>
        <v>88120.178989781358</v>
      </c>
      <c r="F40" s="23">
        <v>12</v>
      </c>
      <c r="G40" s="32">
        <f t="shared" si="8"/>
        <v>23012.196926475095</v>
      </c>
      <c r="H40" s="36">
        <v>37091.120000000003</v>
      </c>
      <c r="I40" s="32">
        <f t="shared" si="10"/>
        <v>849.59181162556706</v>
      </c>
      <c r="J40" s="32">
        <f t="shared" si="1"/>
        <v>17091.83449676678</v>
      </c>
      <c r="K40" s="32">
        <f t="shared" si="11"/>
        <v>5070.7706180827481</v>
      </c>
      <c r="L40" s="34">
        <f t="shared" si="12"/>
        <v>17091.83449676678</v>
      </c>
      <c r="M40" s="32">
        <f t="shared" si="13"/>
        <v>0</v>
      </c>
      <c r="N40" s="32">
        <f t="shared" si="14"/>
        <v>849.59181162556706</v>
      </c>
      <c r="O40" s="32">
        <f t="shared" si="5"/>
        <v>0</v>
      </c>
      <c r="P40" s="34">
        <f t="shared" si="6"/>
        <v>4463316.2991738115</v>
      </c>
    </row>
    <row r="41" spans="1:17" ht="15.75" thickBot="1" x14ac:dyDescent="0.3">
      <c r="A41" s="23">
        <v>21</v>
      </c>
      <c r="B41" s="25">
        <v>33634</v>
      </c>
      <c r="C41" s="26">
        <f>'Índices Diversos'!B39</f>
        <v>25.89</v>
      </c>
      <c r="D41" s="26">
        <f>'Índices Diversos'!C39</f>
        <v>25.48</v>
      </c>
      <c r="E41" s="32">
        <f t="shared" si="7"/>
        <v>110934.49333023575</v>
      </c>
      <c r="F41" s="23">
        <v>1</v>
      </c>
      <c r="G41" s="32">
        <f t="shared" si="8"/>
        <v>23012.196926475095</v>
      </c>
      <c r="H41" s="36">
        <v>37091.120000000003</v>
      </c>
      <c r="I41" s="32">
        <f t="shared" si="10"/>
        <v>-4002.5434072922544</v>
      </c>
      <c r="J41" s="32">
        <f t="shared" si="1"/>
        <v>21943.969715684601</v>
      </c>
      <c r="K41" s="32">
        <f t="shared" si="11"/>
        <v>5070.7706180827481</v>
      </c>
      <c r="L41" s="34">
        <f t="shared" si="12"/>
        <v>17941.426308392347</v>
      </c>
      <c r="M41" s="32">
        <f t="shared" si="13"/>
        <v>4002.5434072922544</v>
      </c>
      <c r="N41" s="32">
        <f t="shared" si="14"/>
        <v>0</v>
      </c>
      <c r="O41" s="32">
        <f t="shared" si="5"/>
        <v>4002.5434072922544</v>
      </c>
      <c r="P41" s="34">
        <f t="shared" si="6"/>
        <v>4463316.2991738115</v>
      </c>
    </row>
    <row r="42" spans="1:17" ht="15.75" thickBot="1" x14ac:dyDescent="0.3">
      <c r="A42" s="23">
        <v>22</v>
      </c>
      <c r="B42" s="25">
        <v>33663</v>
      </c>
      <c r="C42" s="26">
        <f>'Índices Diversos'!B40</f>
        <v>21.57</v>
      </c>
      <c r="D42" s="26">
        <f>'Índices Diversos'!C40</f>
        <v>25.61</v>
      </c>
      <c r="E42" s="32">
        <f t="shared" si="7"/>
        <v>134863.06354156759</v>
      </c>
      <c r="F42" s="23">
        <v>2</v>
      </c>
      <c r="G42" s="32">
        <f t="shared" si="8"/>
        <v>134863.06354156759</v>
      </c>
      <c r="H42" s="36">
        <v>96374.93</v>
      </c>
      <c r="I42" s="32">
        <f t="shared" si="10"/>
        <v>83201.824229409132</v>
      </c>
      <c r="J42" s="32">
        <f t="shared" si="1"/>
        <v>21943.969715684601</v>
      </c>
      <c r="K42" s="32">
        <f t="shared" si="11"/>
        <v>29717.269596473867</v>
      </c>
      <c r="L42" s="34">
        <f t="shared" si="12"/>
        <v>21943.969715684601</v>
      </c>
      <c r="M42" s="32">
        <f t="shared" si="13"/>
        <v>0</v>
      </c>
      <c r="N42" s="32">
        <f t="shared" si="14"/>
        <v>83201.824229409132</v>
      </c>
      <c r="O42" s="32">
        <f t="shared" si="5"/>
        <v>0</v>
      </c>
      <c r="P42" s="34">
        <f t="shared" si="6"/>
        <v>5501861.7919776645</v>
      </c>
    </row>
    <row r="43" spans="1:17" ht="15.75" thickBot="1" x14ac:dyDescent="0.3">
      <c r="A43" s="23">
        <v>23</v>
      </c>
      <c r="B43" s="25">
        <v>33694</v>
      </c>
      <c r="C43" s="26">
        <f>'Índices Diversos'!B41</f>
        <v>21.74</v>
      </c>
      <c r="D43" s="26">
        <f>'Índices Diversos'!C41</f>
        <v>24.27</v>
      </c>
      <c r="E43" s="32">
        <f t="shared" si="7"/>
        <v>164182.29355550438</v>
      </c>
      <c r="F43" s="23">
        <v>3</v>
      </c>
      <c r="G43" s="32">
        <f t="shared" si="8"/>
        <v>134863.06354156759</v>
      </c>
      <c r="H43" s="36">
        <v>96374.93</v>
      </c>
      <c r="I43" s="32">
        <f t="shared" ref="I43:I73" si="15">G43-K43-J43</f>
        <v>78095.797832250799</v>
      </c>
      <c r="J43" s="32">
        <f t="shared" si="1"/>
        <v>27049.996112842928</v>
      </c>
      <c r="K43" s="32">
        <f t="shared" ref="K43:K71" si="16">K42/G42*G43</f>
        <v>29717.269596473867</v>
      </c>
      <c r="L43" s="34">
        <f t="shared" ref="L43:L73" si="17">IF((G43-K43)&gt;J43,J43,G43-K43)</f>
        <v>27049.996112842928</v>
      </c>
      <c r="M43" s="32">
        <f t="shared" ref="M43:M67" si="18">J43-L43</f>
        <v>0</v>
      </c>
      <c r="N43" s="32">
        <f t="shared" ref="N43:N67" si="19">IF((G43-K43-L43)&gt;0,(G43-K43-L43),0)</f>
        <v>78095.797832250799</v>
      </c>
      <c r="O43" s="32">
        <f t="shared" si="5"/>
        <v>0</v>
      </c>
      <c r="P43" s="34">
        <f t="shared" si="6"/>
        <v>6740114.0009245053</v>
      </c>
    </row>
    <row r="44" spans="1:17" ht="15.75" thickBot="1" x14ac:dyDescent="0.3">
      <c r="A44" s="23">
        <v>24</v>
      </c>
      <c r="B44" s="25">
        <v>33724</v>
      </c>
      <c r="C44" s="26">
        <f>'Índices Diversos'!B42</f>
        <v>22.73</v>
      </c>
      <c r="D44" s="26">
        <f>'Índices Diversos'!C42</f>
        <v>21.08</v>
      </c>
      <c r="E44" s="32">
        <f t="shared" si="7"/>
        <v>201500.92888067052</v>
      </c>
      <c r="F44" s="23">
        <v>4</v>
      </c>
      <c r="G44" s="32">
        <f t="shared" si="8"/>
        <v>134863.06354156759</v>
      </c>
      <c r="H44" s="36">
        <v>124805.54</v>
      </c>
      <c r="I44" s="32">
        <f t="shared" si="15"/>
        <v>72007.910003521567</v>
      </c>
      <c r="J44" s="32">
        <f t="shared" si="1"/>
        <v>33137.88394157216</v>
      </c>
      <c r="K44" s="32">
        <f t="shared" si="16"/>
        <v>29717.269596473867</v>
      </c>
      <c r="L44" s="34">
        <f t="shared" si="17"/>
        <v>33137.88394157216</v>
      </c>
      <c r="M44" s="32">
        <f t="shared" si="18"/>
        <v>0</v>
      </c>
      <c r="N44" s="32">
        <f t="shared" si="19"/>
        <v>72007.910003521567</v>
      </c>
      <c r="O44" s="32">
        <f t="shared" si="5"/>
        <v>0</v>
      </c>
      <c r="P44" s="34">
        <f t="shared" si="6"/>
        <v>8073742.8548871269</v>
      </c>
    </row>
    <row r="45" spans="1:17" ht="15.75" thickBot="1" x14ac:dyDescent="0.3">
      <c r="A45" s="23">
        <v>25</v>
      </c>
      <c r="B45" s="25">
        <v>33755</v>
      </c>
      <c r="C45" s="26">
        <f>'Índices Diversos'!B43</f>
        <v>22.53</v>
      </c>
      <c r="D45" s="26">
        <f>'Índices Diversos'!C43</f>
        <v>19.809999999999999</v>
      </c>
      <c r="E45" s="32">
        <f t="shared" si="7"/>
        <v>246899.08815748559</v>
      </c>
      <c r="F45" s="23">
        <v>5</v>
      </c>
      <c r="G45" s="32">
        <f t="shared" si="8"/>
        <v>134863.06354156759</v>
      </c>
      <c r="H45" s="36">
        <v>124805.54</v>
      </c>
      <c r="I45" s="32">
        <f t="shared" si="15"/>
        <v>65451.101294101602</v>
      </c>
      <c r="J45" s="32">
        <f t="shared" si="1"/>
        <v>39694.692650992125</v>
      </c>
      <c r="K45" s="32">
        <f t="shared" si="16"/>
        <v>29717.269596473867</v>
      </c>
      <c r="L45" s="34">
        <f t="shared" si="17"/>
        <v>39694.692650992125</v>
      </c>
      <c r="M45" s="32">
        <f t="shared" si="18"/>
        <v>0</v>
      </c>
      <c r="N45" s="32">
        <f t="shared" si="19"/>
        <v>65451.101294101602</v>
      </c>
      <c r="O45" s="32">
        <f t="shared" si="5"/>
        <v>0</v>
      </c>
      <c r="P45" s="34">
        <f t="shared" si="6"/>
        <v>9594734.3499798048</v>
      </c>
    </row>
    <row r="46" spans="1:17" ht="15.75" thickBot="1" x14ac:dyDescent="0.3">
      <c r="A46" s="23">
        <v>26</v>
      </c>
      <c r="B46" s="25">
        <v>33785</v>
      </c>
      <c r="C46" s="26">
        <f>'Índices Diversos'!B44</f>
        <v>22.45</v>
      </c>
      <c r="D46" s="26">
        <f>'Índices Diversos'!C44</f>
        <v>21.05</v>
      </c>
      <c r="E46" s="32">
        <f t="shared" si="7"/>
        <v>302327.9334488411</v>
      </c>
      <c r="F46" s="23">
        <v>6</v>
      </c>
      <c r="G46" s="32">
        <f t="shared" si="8"/>
        <v>134863.06354156759</v>
      </c>
      <c r="H46" s="36">
        <v>222010.7</v>
      </c>
      <c r="I46" s="32">
        <f t="shared" si="15"/>
        <v>57973.121005699053</v>
      </c>
      <c r="J46" s="32">
        <f t="shared" si="1"/>
        <v>47172.672939394673</v>
      </c>
      <c r="K46" s="32">
        <f t="shared" si="16"/>
        <v>29717.269596473867</v>
      </c>
      <c r="L46" s="34">
        <f t="shared" si="17"/>
        <v>47172.672939394673</v>
      </c>
      <c r="M46" s="32">
        <f t="shared" si="18"/>
        <v>0</v>
      </c>
      <c r="N46" s="32">
        <f t="shared" si="19"/>
        <v>57973.121005699053</v>
      </c>
      <c r="O46" s="32">
        <f t="shared" si="5"/>
        <v>0</v>
      </c>
      <c r="P46" s="34">
        <f t="shared" si="6"/>
        <v>11544249.467673155</v>
      </c>
    </row>
    <row r="47" spans="1:17" ht="15.75" thickBot="1" x14ac:dyDescent="0.3">
      <c r="A47" s="23">
        <v>27</v>
      </c>
      <c r="B47" s="25">
        <v>33816</v>
      </c>
      <c r="C47" s="26">
        <f>'Índices Diversos'!B45</f>
        <v>21.1</v>
      </c>
      <c r="D47" s="26">
        <f>'Índices Diversos'!C45</f>
        <v>23.69</v>
      </c>
      <c r="E47" s="32">
        <f t="shared" si="7"/>
        <v>366119.12740654655</v>
      </c>
      <c r="F47" s="23">
        <v>7</v>
      </c>
      <c r="G47" s="32">
        <f t="shared" si="8"/>
        <v>134863.06354156759</v>
      </c>
      <c r="H47" s="36">
        <v>222010.7</v>
      </c>
      <c r="I47" s="32">
        <f t="shared" si="15"/>
        <v>48388.297113462009</v>
      </c>
      <c r="J47" s="32">
        <f t="shared" si="1"/>
        <v>56757.496831631717</v>
      </c>
      <c r="K47" s="32">
        <f t="shared" si="16"/>
        <v>29717.269596473867</v>
      </c>
      <c r="L47" s="34">
        <f t="shared" si="17"/>
        <v>56757.496831631717</v>
      </c>
      <c r="M47" s="32">
        <f t="shared" si="18"/>
        <v>0</v>
      </c>
      <c r="N47" s="32">
        <f t="shared" si="19"/>
        <v>48388.297113462009</v>
      </c>
      <c r="O47" s="32">
        <f t="shared" si="5"/>
        <v>0</v>
      </c>
      <c r="P47" s="34">
        <f>(IF(N47&gt;0,(P46-N47)*D47/100+(P46-N47),P46))</f>
        <v>14219230.681865284</v>
      </c>
    </row>
    <row r="48" spans="1:17" ht="15.75" thickBot="1" x14ac:dyDescent="0.3">
      <c r="A48" s="23">
        <v>28</v>
      </c>
      <c r="B48" s="25">
        <v>33847</v>
      </c>
      <c r="C48" s="26">
        <f>'Índices Diversos'!B46</f>
        <v>23.16</v>
      </c>
      <c r="D48" s="26">
        <f>'Índices Diversos'!C46</f>
        <v>23.22</v>
      </c>
      <c r="E48" s="32">
        <f t="shared" si="7"/>
        <v>450912.31731390272</v>
      </c>
      <c r="F48" s="23">
        <v>8</v>
      </c>
      <c r="G48" s="32">
        <f t="shared" si="8"/>
        <v>134863.06354156759</v>
      </c>
      <c r="H48" s="36">
        <v>274183.03000000003</v>
      </c>
      <c r="I48" s="32">
        <f t="shared" si="15"/>
        <v>35236.706946051505</v>
      </c>
      <c r="J48" s="32">
        <f t="shared" si="1"/>
        <v>69909.086999042222</v>
      </c>
      <c r="K48" s="32">
        <f t="shared" si="16"/>
        <v>29717.269596473867</v>
      </c>
      <c r="L48" s="34">
        <f t="shared" si="17"/>
        <v>69909.086999042222</v>
      </c>
      <c r="M48" s="32">
        <f t="shared" si="18"/>
        <v>0</v>
      </c>
      <c r="N48" s="32">
        <f t="shared" si="19"/>
        <v>35236.706946051505</v>
      </c>
      <c r="O48" s="32">
        <f t="shared" si="5"/>
        <v>0</v>
      </c>
      <c r="P48" s="34">
        <f>(IF(N48&gt;0,(P47-N48)*D48/100+(P47-N48),P47))</f>
        <v>17477517.375895478</v>
      </c>
      <c r="Q48" s="31"/>
    </row>
    <row r="49" spans="1:17" ht="15.75" thickBot="1" x14ac:dyDescent="0.3">
      <c r="A49" s="23">
        <v>29</v>
      </c>
      <c r="B49" s="25">
        <v>33877</v>
      </c>
      <c r="C49" s="26">
        <f>'Índices Diversos'!B47</f>
        <v>24.41</v>
      </c>
      <c r="D49" s="26">
        <f>'Índices Diversos'!C47</f>
        <v>25.38</v>
      </c>
      <c r="E49" s="32">
        <f t="shared" si="7"/>
        <v>560980.0139702264</v>
      </c>
      <c r="F49" s="23">
        <v>9</v>
      </c>
      <c r="G49" s="32">
        <f t="shared" si="8"/>
        <v>134863.06354156759</v>
      </c>
      <c r="H49" s="36">
        <v>274183.03000000003</v>
      </c>
      <c r="I49" s="32">
        <f t="shared" si="15"/>
        <v>19217.285568263047</v>
      </c>
      <c r="J49" s="32">
        <f t="shared" si="1"/>
        <v>85928.508376830679</v>
      </c>
      <c r="K49" s="32">
        <f t="shared" si="16"/>
        <v>29717.269596473867</v>
      </c>
      <c r="L49" s="34">
        <f t="shared" si="17"/>
        <v>85928.508376830679</v>
      </c>
      <c r="M49" s="32">
        <f t="shared" si="18"/>
        <v>0</v>
      </c>
      <c r="N49" s="32">
        <f t="shared" si="19"/>
        <v>19217.285568263047</v>
      </c>
      <c r="O49" s="32">
        <f t="shared" si="5"/>
        <v>0</v>
      </c>
      <c r="P49" s="34">
        <f t="shared" ref="P49:P67" si="20">IF(N49&gt;0,(P48-N49)*D49/100+(P48-N49),P48)</f>
        <v>21889216.653252259</v>
      </c>
    </row>
    <row r="50" spans="1:17" ht="15.75" thickBot="1" x14ac:dyDescent="0.3">
      <c r="A50" s="23">
        <v>30</v>
      </c>
      <c r="B50" s="25">
        <v>33908</v>
      </c>
      <c r="C50" s="26">
        <f>'Índices Diversos'!B48</f>
        <v>26.46</v>
      </c>
      <c r="D50" s="26">
        <f>'Índices Diversos'!C48</f>
        <v>25.07</v>
      </c>
      <c r="E50" s="32">
        <f t="shared" si="7"/>
        <v>709415.32566674834</v>
      </c>
      <c r="F50" s="23">
        <v>10</v>
      </c>
      <c r="G50" s="32">
        <f t="shared" si="8"/>
        <v>134863.06354156759</v>
      </c>
      <c r="H50" s="36">
        <v>504047.66</v>
      </c>
      <c r="I50" s="32">
        <f t="shared" si="15"/>
        <v>-2472.9081907911896</v>
      </c>
      <c r="J50" s="32">
        <f t="shared" si="1"/>
        <v>107618.70213588492</v>
      </c>
      <c r="K50" s="32">
        <f t="shared" si="16"/>
        <v>29717.269596473867</v>
      </c>
      <c r="L50" s="34">
        <f t="shared" si="17"/>
        <v>105145.79394509373</v>
      </c>
      <c r="M50" s="32">
        <f t="shared" si="18"/>
        <v>2472.9081907911896</v>
      </c>
      <c r="N50" s="32">
        <f t="shared" si="19"/>
        <v>0</v>
      </c>
      <c r="O50" s="32">
        <f t="shared" si="5"/>
        <v>2472.9081907911896</v>
      </c>
      <c r="P50" s="34">
        <f t="shared" si="20"/>
        <v>21889216.653252259</v>
      </c>
    </row>
    <row r="51" spans="1:17" ht="15.75" thickBot="1" x14ac:dyDescent="0.3">
      <c r="A51" s="23">
        <v>31</v>
      </c>
      <c r="B51" s="25">
        <v>33938</v>
      </c>
      <c r="C51" s="26">
        <f>'Índices Diversos'!B49</f>
        <v>21.89</v>
      </c>
      <c r="D51" s="26">
        <f>'Índices Diversos'!C49</f>
        <v>23.29</v>
      </c>
      <c r="E51" s="32">
        <f t="shared" si="7"/>
        <v>864706.34045519959</v>
      </c>
      <c r="F51" s="23">
        <v>11</v>
      </c>
      <c r="G51" s="32">
        <f t="shared" si="8"/>
        <v>134863.06354156759</v>
      </c>
      <c r="H51" s="36">
        <v>504047.66</v>
      </c>
      <c r="I51" s="32">
        <f t="shared" si="15"/>
        <v>-2472.9081907911896</v>
      </c>
      <c r="J51" s="32">
        <f t="shared" si="1"/>
        <v>107618.70213588492</v>
      </c>
      <c r="K51" s="32">
        <f t="shared" si="16"/>
        <v>29717.269596473867</v>
      </c>
      <c r="L51" s="34">
        <f t="shared" si="17"/>
        <v>105145.79394509373</v>
      </c>
      <c r="M51" s="32">
        <f t="shared" si="18"/>
        <v>2472.9081907911896</v>
      </c>
      <c r="N51" s="32">
        <f t="shared" si="19"/>
        <v>0</v>
      </c>
      <c r="O51" s="32">
        <f t="shared" si="5"/>
        <v>2472.9081907911896</v>
      </c>
      <c r="P51" s="34">
        <f t="shared" si="20"/>
        <v>21889216.653252259</v>
      </c>
    </row>
    <row r="52" spans="1:17" ht="15.75" thickBot="1" x14ac:dyDescent="0.3">
      <c r="A52" s="23">
        <v>32</v>
      </c>
      <c r="B52" s="25">
        <v>33969</v>
      </c>
      <c r="C52" s="26">
        <f>'Índices Diversos'!B50</f>
        <v>25.29</v>
      </c>
      <c r="D52" s="26">
        <f>'Índices Diversos'!C50</f>
        <v>23.95</v>
      </c>
      <c r="E52" s="32">
        <f t="shared" si="7"/>
        <v>1083390.5739563196</v>
      </c>
      <c r="F52" s="23">
        <v>12</v>
      </c>
      <c r="G52" s="32">
        <f t="shared" si="8"/>
        <v>134863.06354156759</v>
      </c>
      <c r="H52" s="36">
        <v>655261.96</v>
      </c>
      <c r="I52" s="32">
        <f t="shared" si="15"/>
        <v>-2472.9081907911896</v>
      </c>
      <c r="J52" s="32">
        <f t="shared" si="1"/>
        <v>107618.70213588492</v>
      </c>
      <c r="K52" s="32">
        <f t="shared" si="16"/>
        <v>29717.269596473867</v>
      </c>
      <c r="L52" s="34">
        <f t="shared" si="17"/>
        <v>105145.79394509373</v>
      </c>
      <c r="M52" s="32">
        <f t="shared" si="18"/>
        <v>2472.9081907911896</v>
      </c>
      <c r="N52" s="32">
        <f t="shared" si="19"/>
        <v>0</v>
      </c>
      <c r="O52" s="32">
        <f t="shared" si="5"/>
        <v>2472.9081907911896</v>
      </c>
      <c r="P52" s="34">
        <f t="shared" si="20"/>
        <v>21889216.653252259</v>
      </c>
    </row>
    <row r="53" spans="1:17" ht="15.75" thickBot="1" x14ac:dyDescent="0.3">
      <c r="A53" s="23">
        <v>33</v>
      </c>
      <c r="B53" s="25">
        <v>34000</v>
      </c>
      <c r="C53" s="26">
        <f>'Índices Diversos'!B51</f>
        <v>27.42</v>
      </c>
      <c r="D53" s="26">
        <f>'Índices Diversos'!C51</f>
        <v>26.76</v>
      </c>
      <c r="E53" s="32">
        <f t="shared" si="7"/>
        <v>1380456.2693351423</v>
      </c>
      <c r="F53" s="23">
        <v>1</v>
      </c>
      <c r="G53" s="32">
        <f t="shared" si="8"/>
        <v>134863.06354156759</v>
      </c>
      <c r="H53" s="36">
        <v>765789.94</v>
      </c>
      <c r="I53" s="32">
        <f t="shared" si="15"/>
        <v>-2472.9081907911896</v>
      </c>
      <c r="J53" s="32">
        <f t="shared" si="1"/>
        <v>107618.70213588492</v>
      </c>
      <c r="K53" s="32">
        <f t="shared" si="16"/>
        <v>29717.269596473867</v>
      </c>
      <c r="L53" s="34">
        <f t="shared" si="17"/>
        <v>105145.79394509373</v>
      </c>
      <c r="M53" s="32">
        <f t="shared" si="18"/>
        <v>2472.9081907911896</v>
      </c>
      <c r="N53" s="32">
        <f t="shared" si="19"/>
        <v>0</v>
      </c>
      <c r="O53" s="32">
        <f t="shared" si="5"/>
        <v>2472.9081907911896</v>
      </c>
      <c r="P53" s="34">
        <f t="shared" si="20"/>
        <v>21889216.653252259</v>
      </c>
    </row>
    <row r="54" spans="1:17" ht="15.75" thickBot="1" x14ac:dyDescent="0.3">
      <c r="A54" s="23">
        <v>34</v>
      </c>
      <c r="B54" s="25">
        <v>34028</v>
      </c>
      <c r="C54" s="26">
        <f>'Índices Diversos'!B52</f>
        <v>25.1</v>
      </c>
      <c r="D54" s="26">
        <f>'Índices Diversos'!C52</f>
        <v>26.4</v>
      </c>
      <c r="E54" s="32">
        <f t="shared" si="7"/>
        <v>1726950.7929382632</v>
      </c>
      <c r="F54" s="23">
        <v>2</v>
      </c>
      <c r="G54" s="32">
        <f t="shared" si="8"/>
        <v>1726950.7929382632</v>
      </c>
      <c r="H54" s="36">
        <v>1430647.23</v>
      </c>
      <c r="I54" s="32">
        <f t="shared" si="15"/>
        <v>1238796.0051915639</v>
      </c>
      <c r="J54" s="32">
        <f t="shared" si="1"/>
        <v>107618.70213588492</v>
      </c>
      <c r="K54" s="32">
        <f t="shared" si="16"/>
        <v>380536.08561081451</v>
      </c>
      <c r="L54" s="34">
        <f t="shared" si="17"/>
        <v>107618.70213588492</v>
      </c>
      <c r="M54" s="32">
        <f t="shared" si="18"/>
        <v>0</v>
      </c>
      <c r="N54" s="32">
        <f t="shared" si="19"/>
        <v>1238796.0051915639</v>
      </c>
      <c r="O54" s="32">
        <f t="shared" si="5"/>
        <v>0</v>
      </c>
      <c r="P54" s="34">
        <f t="shared" si="20"/>
        <v>26102131.699148718</v>
      </c>
    </row>
    <row r="55" spans="1:17" ht="15.75" thickBot="1" x14ac:dyDescent="0.3">
      <c r="A55" s="23">
        <v>35</v>
      </c>
      <c r="B55" s="25">
        <v>34059</v>
      </c>
      <c r="C55" s="26">
        <f>'Índices Diversos'!B53</f>
        <v>25.16</v>
      </c>
      <c r="D55" s="26">
        <f>'Índices Diversos'!C53</f>
        <v>25.81</v>
      </c>
      <c r="E55" s="32">
        <f t="shared" si="7"/>
        <v>2161451.6124415305</v>
      </c>
      <c r="F55" s="23">
        <v>3</v>
      </c>
      <c r="G55" s="32">
        <f t="shared" si="8"/>
        <v>1726950.7929382632</v>
      </c>
      <c r="H55" s="36">
        <v>1430647.23</v>
      </c>
      <c r="I55" s="32">
        <f t="shared" si="15"/>
        <v>1218083.1374526101</v>
      </c>
      <c r="J55" s="32">
        <f t="shared" si="1"/>
        <v>128331.56987483872</v>
      </c>
      <c r="K55" s="32">
        <f t="shared" si="16"/>
        <v>380536.08561081451</v>
      </c>
      <c r="L55" s="34">
        <f t="shared" si="17"/>
        <v>128331.56987483872</v>
      </c>
      <c r="M55" s="32">
        <f t="shared" si="18"/>
        <v>0</v>
      </c>
      <c r="N55" s="32">
        <f t="shared" si="19"/>
        <v>1218083.1374526101</v>
      </c>
      <c r="O55" s="32">
        <f t="shared" si="5"/>
        <v>0</v>
      </c>
      <c r="P55" s="34">
        <f t="shared" si="20"/>
        <v>31306621.495469876</v>
      </c>
    </row>
    <row r="56" spans="1:17" ht="15.75" thickBot="1" x14ac:dyDescent="0.3">
      <c r="A56" s="23">
        <v>36</v>
      </c>
      <c r="B56" s="25">
        <v>34089</v>
      </c>
      <c r="C56" s="26">
        <f>'Índices Diversos'!B54</f>
        <v>28.74</v>
      </c>
      <c r="D56" s="26">
        <f>'Índices Diversos'!C54</f>
        <v>28.22</v>
      </c>
      <c r="E56" s="32">
        <f t="shared" si="7"/>
        <v>2782652.8058572263</v>
      </c>
      <c r="F56" s="23">
        <v>4</v>
      </c>
      <c r="G56" s="32">
        <f t="shared" si="8"/>
        <v>1726950.7929382632</v>
      </c>
      <c r="H56" s="36">
        <v>1955265.56</v>
      </c>
      <c r="I56" s="32">
        <f t="shared" si="15"/>
        <v>1192495.1757620613</v>
      </c>
      <c r="J56" s="32">
        <f t="shared" si="1"/>
        <v>153919.53156538741</v>
      </c>
      <c r="K56" s="32">
        <f t="shared" si="16"/>
        <v>380536.08561081451</v>
      </c>
      <c r="L56" s="34">
        <f t="shared" si="17"/>
        <v>153919.53156538741</v>
      </c>
      <c r="M56" s="32">
        <f t="shared" si="18"/>
        <v>0</v>
      </c>
      <c r="N56" s="32">
        <f t="shared" si="19"/>
        <v>1192495.1757620613</v>
      </c>
      <c r="O56" s="32">
        <f t="shared" si="5"/>
        <v>0</v>
      </c>
      <c r="P56" s="34">
        <f t="shared" si="20"/>
        <v>38612332.767129362</v>
      </c>
    </row>
    <row r="57" spans="1:17" ht="15.75" thickBot="1" x14ac:dyDescent="0.3">
      <c r="A57" s="23">
        <v>37</v>
      </c>
      <c r="B57" s="25">
        <v>34120</v>
      </c>
      <c r="C57" s="26">
        <f>'Índices Diversos'!B55</f>
        <v>29.14</v>
      </c>
      <c r="D57" s="26">
        <f>'Índices Diversos'!C55</f>
        <v>28.68</v>
      </c>
      <c r="E57" s="32">
        <f t="shared" si="7"/>
        <v>3593517.8334840219</v>
      </c>
      <c r="F57" s="23">
        <v>5</v>
      </c>
      <c r="G57" s="32">
        <f t="shared" si="8"/>
        <v>1726950.7929382632</v>
      </c>
      <c r="H57" s="36">
        <v>1955265.56</v>
      </c>
      <c r="I57" s="32">
        <f t="shared" si="15"/>
        <v>1156576.5233182481</v>
      </c>
      <c r="J57" s="32">
        <f t="shared" si="1"/>
        <v>189838.18400920075</v>
      </c>
      <c r="K57" s="32">
        <f t="shared" si="16"/>
        <v>380536.08561081451</v>
      </c>
      <c r="L57" s="34">
        <f t="shared" si="17"/>
        <v>189838.18400920075</v>
      </c>
      <c r="M57" s="32">
        <f t="shared" si="18"/>
        <v>0</v>
      </c>
      <c r="N57" s="32">
        <f t="shared" si="19"/>
        <v>1156576.5233182481</v>
      </c>
      <c r="O57" s="32">
        <f t="shared" si="5"/>
        <v>0</v>
      </c>
      <c r="P57" s="34">
        <f t="shared" si="20"/>
        <v>48198067.134536147</v>
      </c>
    </row>
    <row r="58" spans="1:17" ht="15.75" thickBot="1" x14ac:dyDescent="0.3">
      <c r="A58" s="23">
        <v>38</v>
      </c>
      <c r="B58" s="25">
        <v>34150</v>
      </c>
      <c r="C58" s="26">
        <f>'Índices Diversos'!B56</f>
        <v>30.53</v>
      </c>
      <c r="D58" s="26">
        <f>'Índices Diversos'!C56</f>
        <v>30.08</v>
      </c>
      <c r="E58" s="32">
        <f t="shared" si="7"/>
        <v>4690618.8280466944</v>
      </c>
      <c r="F58" s="23">
        <v>6</v>
      </c>
      <c r="G58" s="32">
        <f t="shared" si="8"/>
        <v>1726950.7929382632</v>
      </c>
      <c r="H58" s="36">
        <v>3778544.82</v>
      </c>
      <c r="I58" s="32">
        <f t="shared" si="15"/>
        <v>1109448.0989446698</v>
      </c>
      <c r="J58" s="32">
        <f t="shared" si="1"/>
        <v>236966.60838277888</v>
      </c>
      <c r="K58" s="32">
        <f t="shared" si="16"/>
        <v>380536.08561081451</v>
      </c>
      <c r="L58" s="34">
        <f t="shared" si="17"/>
        <v>236966.60838277888</v>
      </c>
      <c r="M58" s="32">
        <f t="shared" si="18"/>
        <v>0</v>
      </c>
      <c r="N58" s="32">
        <f t="shared" si="19"/>
        <v>1109448.0989446698</v>
      </c>
      <c r="O58" s="32">
        <f t="shared" si="5"/>
        <v>0</v>
      </c>
      <c r="P58" s="34">
        <f t="shared" si="20"/>
        <v>61252875.641497388</v>
      </c>
    </row>
    <row r="59" spans="1:17" ht="15.75" thickBot="1" x14ac:dyDescent="0.3">
      <c r="A59" s="23">
        <v>39</v>
      </c>
      <c r="B59" s="25">
        <v>34181</v>
      </c>
      <c r="C59" s="26">
        <f>'Índices Diversos'!B57</f>
        <v>30.89</v>
      </c>
      <c r="D59" s="26">
        <f>'Índices Diversos'!C57</f>
        <v>30.37</v>
      </c>
      <c r="E59" s="32">
        <f t="shared" si="7"/>
        <v>6139550.9840303184</v>
      </c>
      <c r="F59" s="23">
        <v>7</v>
      </c>
      <c r="G59" s="32">
        <f t="shared" si="8"/>
        <v>1726950.7929382632</v>
      </c>
      <c r="H59" s="36">
        <v>3778.54</v>
      </c>
      <c r="I59" s="32">
        <f t="shared" si="15"/>
        <v>1045263.913169208</v>
      </c>
      <c r="J59" s="32">
        <f t="shared" si="1"/>
        <v>301150.79415824084</v>
      </c>
      <c r="K59" s="32">
        <f t="shared" si="16"/>
        <v>380536.08561081451</v>
      </c>
      <c r="L59" s="34">
        <f t="shared" si="17"/>
        <v>301150.79415824084</v>
      </c>
      <c r="M59" s="32">
        <f t="shared" si="18"/>
        <v>0</v>
      </c>
      <c r="N59" s="32">
        <f t="shared" si="19"/>
        <v>1045263.913169208</v>
      </c>
      <c r="O59" s="32">
        <f t="shared" si="5"/>
        <v>0</v>
      </c>
      <c r="P59" s="34">
        <f>IF(N59&gt;0,(P58-N59)*D59/100+(P58-N59),P58)</f>
        <v>78492663.410221457</v>
      </c>
      <c r="Q59" s="31"/>
    </row>
    <row r="60" spans="1:17" ht="15.75" thickBot="1" x14ac:dyDescent="0.3">
      <c r="A60" s="68"/>
      <c r="B60" s="69"/>
      <c r="C60" s="70"/>
      <c r="D60" s="70"/>
      <c r="E60" s="71">
        <f>E59*C60/100+E59/1000</f>
        <v>6139.5509840303184</v>
      </c>
      <c r="F60" s="68"/>
      <c r="G60" s="71">
        <f>IF(F60=$I$12,E60,G59)/1000</f>
        <v>1726.9507929382632</v>
      </c>
      <c r="H60" s="75"/>
      <c r="I60" s="71"/>
      <c r="J60" s="71"/>
      <c r="K60" s="71"/>
      <c r="L60" s="73"/>
      <c r="M60" s="71"/>
      <c r="N60" s="71"/>
      <c r="O60" s="71">
        <f t="shared" si="5"/>
        <v>0</v>
      </c>
      <c r="P60" s="73">
        <f>P59/1000</f>
        <v>78492.663410221459</v>
      </c>
      <c r="Q60" s="76" t="s">
        <v>60</v>
      </c>
    </row>
    <row r="61" spans="1:17" ht="15.75" thickBot="1" x14ac:dyDescent="0.3">
      <c r="A61" s="23">
        <v>40</v>
      </c>
      <c r="B61" s="25">
        <v>34212</v>
      </c>
      <c r="C61" s="26">
        <f>'Índices Diversos'!B58</f>
        <v>33.97</v>
      </c>
      <c r="D61" s="26">
        <f>'Índices Diversos'!C58</f>
        <v>33.340000000000003</v>
      </c>
      <c r="E61" s="32">
        <f>E60*C61/100+E60</f>
        <v>8225.156453305417</v>
      </c>
      <c r="F61" s="23">
        <v>8</v>
      </c>
      <c r="G61" s="32">
        <f>IF(F61=$I$12,E61,G59)/1000</f>
        <v>1726.9507929382632</v>
      </c>
      <c r="H61" s="36">
        <v>5307.3</v>
      </c>
      <c r="I61" s="32">
        <f t="shared" si="15"/>
        <v>960.50420640772688</v>
      </c>
      <c r="J61" s="32">
        <f>P60*$I$8</f>
        <v>385.91050091972181</v>
      </c>
      <c r="K61" s="32">
        <f>K59/G59*G61</f>
        <v>380.5360856108145</v>
      </c>
      <c r="L61" s="34">
        <f t="shared" si="17"/>
        <v>385.91050091972181</v>
      </c>
      <c r="M61" s="32">
        <f t="shared" si="18"/>
        <v>0</v>
      </c>
      <c r="N61" s="32">
        <f t="shared" si="19"/>
        <v>960.50420640772688</v>
      </c>
      <c r="O61" s="32">
        <f t="shared" si="5"/>
        <v>0</v>
      </c>
      <c r="P61" s="34">
        <f>IF(N61&gt;0,(P59-N61)*D61/100+(P59-N61),P59)/1000</f>
        <v>104660.83665488048</v>
      </c>
    </row>
    <row r="62" spans="1:17" ht="15.75" thickBot="1" x14ac:dyDescent="0.3">
      <c r="A62" s="23">
        <v>41</v>
      </c>
      <c r="B62" s="25">
        <v>34242</v>
      </c>
      <c r="C62" s="26">
        <f>'Índices Diversos'!B59</f>
        <v>34.119999999999997</v>
      </c>
      <c r="D62" s="26">
        <f>'Índices Diversos'!C59</f>
        <v>34.619999999999997</v>
      </c>
      <c r="E62" s="32">
        <f t="shared" ref="E62:E71" si="21">E61*C62/100+E61</f>
        <v>11031.579835173225</v>
      </c>
      <c r="F62" s="23">
        <v>9</v>
      </c>
      <c r="G62" s="32">
        <f t="shared" si="8"/>
        <v>1726.9507929382632</v>
      </c>
      <c r="H62" s="36">
        <v>6329.49</v>
      </c>
      <c r="I62" s="32">
        <f t="shared" si="15"/>
        <v>831.84794216271246</v>
      </c>
      <c r="J62" s="32">
        <f t="shared" si="1"/>
        <v>514.56676516473624</v>
      </c>
      <c r="K62" s="32">
        <f t="shared" si="16"/>
        <v>380.5360856108145</v>
      </c>
      <c r="L62" s="34">
        <f t="shared" si="17"/>
        <v>514.56676516473624</v>
      </c>
      <c r="M62" s="32">
        <f t="shared" si="18"/>
        <v>0</v>
      </c>
      <c r="N62" s="32">
        <f t="shared" si="19"/>
        <v>831.84794216271246</v>
      </c>
      <c r="O62" s="32">
        <f t="shared" si="5"/>
        <v>0</v>
      </c>
      <c r="P62" s="34">
        <f t="shared" si="20"/>
        <v>139774.58460506063</v>
      </c>
    </row>
    <row r="63" spans="1:17" ht="15.75" thickBot="1" x14ac:dyDescent="0.3">
      <c r="A63" s="23">
        <v>42</v>
      </c>
      <c r="B63" s="25">
        <v>34273</v>
      </c>
      <c r="C63" s="26">
        <f>'Índices Diversos'!B60</f>
        <v>35.229999999999997</v>
      </c>
      <c r="D63" s="26">
        <f>'Índices Diversos'!C60</f>
        <v>36.53</v>
      </c>
      <c r="E63" s="32">
        <f t="shared" si="21"/>
        <v>14918.005411104752</v>
      </c>
      <c r="F63" s="23">
        <v>10</v>
      </c>
      <c r="G63" s="32">
        <f t="shared" si="8"/>
        <v>1726.9507929382632</v>
      </c>
      <c r="H63" s="36">
        <v>10987.57</v>
      </c>
      <c r="I63" s="32">
        <f t="shared" si="15"/>
        <v>659.21060929755868</v>
      </c>
      <c r="J63" s="32">
        <f t="shared" si="1"/>
        <v>687.20409802989002</v>
      </c>
      <c r="K63" s="32">
        <f t="shared" si="16"/>
        <v>380.5360856108145</v>
      </c>
      <c r="L63" s="34">
        <f t="shared" si="17"/>
        <v>687.20409802989002</v>
      </c>
      <c r="M63" s="32">
        <f t="shared" si="18"/>
        <v>0</v>
      </c>
      <c r="N63" s="32">
        <f t="shared" si="19"/>
        <v>659.21060929755868</v>
      </c>
      <c r="O63" s="32">
        <f t="shared" si="5"/>
        <v>0</v>
      </c>
      <c r="P63" s="34">
        <f t="shared" si="20"/>
        <v>189934.22011641532</v>
      </c>
    </row>
    <row r="64" spans="1:17" ht="15.75" thickBot="1" x14ac:dyDescent="0.3">
      <c r="A64" s="23">
        <v>43</v>
      </c>
      <c r="B64" s="25">
        <v>34303</v>
      </c>
      <c r="C64" s="26">
        <f>'Índices Diversos'!B61</f>
        <v>35.840000000000003</v>
      </c>
      <c r="D64" s="26">
        <f>'Índices Diversos'!C61</f>
        <v>36.159999999999997</v>
      </c>
      <c r="E64" s="32">
        <f t="shared" si="21"/>
        <v>20264.618550444695</v>
      </c>
      <c r="F64" s="23">
        <v>11</v>
      </c>
      <c r="G64" s="32">
        <f t="shared" si="8"/>
        <v>1726.9507929382632</v>
      </c>
      <c r="H64" s="36">
        <v>13753.14</v>
      </c>
      <c r="I64" s="32">
        <f t="shared" si="15"/>
        <v>412.59991697116175</v>
      </c>
      <c r="J64" s="32">
        <f t="shared" si="1"/>
        <v>933.81479035628695</v>
      </c>
      <c r="K64" s="32">
        <f t="shared" si="16"/>
        <v>380.5360856108145</v>
      </c>
      <c r="L64" s="34">
        <f t="shared" si="17"/>
        <v>933.81479035628695</v>
      </c>
      <c r="M64" s="32">
        <f t="shared" si="18"/>
        <v>0</v>
      </c>
      <c r="N64" s="32">
        <f t="shared" si="19"/>
        <v>412.59991697116175</v>
      </c>
      <c r="O64" s="32">
        <f t="shared" si="5"/>
        <v>0</v>
      </c>
      <c r="P64" s="34">
        <f t="shared" si="20"/>
        <v>258052.63806356315</v>
      </c>
    </row>
    <row r="65" spans="1:17" ht="15.75" thickBot="1" x14ac:dyDescent="0.3">
      <c r="A65" s="23">
        <v>44</v>
      </c>
      <c r="B65" s="25">
        <v>34334</v>
      </c>
      <c r="C65" s="26">
        <f>'Índices Diversos'!B62</f>
        <v>38.520000000000003</v>
      </c>
      <c r="D65" s="26">
        <f>'Índices Diversos'!C62</f>
        <v>36.799999999999997</v>
      </c>
      <c r="E65" s="32">
        <f t="shared" si="21"/>
        <v>28070.549616075994</v>
      </c>
      <c r="F65" s="23">
        <v>12</v>
      </c>
      <c r="G65" s="32">
        <f t="shared" si="8"/>
        <v>1726.9507929382632</v>
      </c>
      <c r="H65" s="36">
        <v>17180.419999999998</v>
      </c>
      <c r="I65" s="32">
        <f t="shared" si="15"/>
        <v>77.694568499834986</v>
      </c>
      <c r="J65" s="32">
        <f t="shared" si="1"/>
        <v>1268.7201388276137</v>
      </c>
      <c r="K65" s="32">
        <f t="shared" si="16"/>
        <v>380.5360856108145</v>
      </c>
      <c r="L65" s="34">
        <f t="shared" si="17"/>
        <v>1268.7201388276137</v>
      </c>
      <c r="M65" s="32">
        <f t="shared" si="18"/>
        <v>0</v>
      </c>
      <c r="N65" s="32">
        <f t="shared" si="19"/>
        <v>77.694568499834986</v>
      </c>
      <c r="O65" s="32">
        <f t="shared" si="5"/>
        <v>0</v>
      </c>
      <c r="P65" s="34">
        <f t="shared" si="20"/>
        <v>352909.72270124662</v>
      </c>
    </row>
    <row r="66" spans="1:17" ht="15.75" thickBot="1" x14ac:dyDescent="0.3">
      <c r="A66" s="23">
        <v>45</v>
      </c>
      <c r="B66" s="25">
        <v>34365</v>
      </c>
      <c r="C66" s="26">
        <f>'Índices Diversos'!B63</f>
        <v>40.299999999999997</v>
      </c>
      <c r="D66" s="26">
        <f>'Índices Diversos'!C63</f>
        <v>41.44</v>
      </c>
      <c r="E66" s="32">
        <f t="shared" si="21"/>
        <v>39382.981111354617</v>
      </c>
      <c r="F66" s="23">
        <v>1</v>
      </c>
      <c r="G66" s="32">
        <f t="shared" si="8"/>
        <v>1726.9507929382632</v>
      </c>
      <c r="H66" s="36">
        <v>21456.63</v>
      </c>
      <c r="I66" s="32">
        <f t="shared" si="15"/>
        <v>-388.67188484624853</v>
      </c>
      <c r="J66" s="32">
        <f t="shared" si="1"/>
        <v>1735.0865921736972</v>
      </c>
      <c r="K66" s="32">
        <f t="shared" si="16"/>
        <v>380.5360856108145</v>
      </c>
      <c r="L66" s="34">
        <f t="shared" si="17"/>
        <v>1346.4147073274487</v>
      </c>
      <c r="M66" s="32">
        <f t="shared" si="18"/>
        <v>388.67188484624853</v>
      </c>
      <c r="N66" s="32">
        <f t="shared" si="19"/>
        <v>0</v>
      </c>
      <c r="O66" s="32">
        <f t="shared" si="5"/>
        <v>388.67188484624853</v>
      </c>
      <c r="P66" s="34">
        <f t="shared" si="20"/>
        <v>352909.72270124662</v>
      </c>
    </row>
    <row r="67" spans="1:17" ht="15.75" thickBot="1" x14ac:dyDescent="0.3">
      <c r="A67" s="23">
        <v>46</v>
      </c>
      <c r="B67" s="25">
        <v>34393</v>
      </c>
      <c r="C67" s="26">
        <f>'Índices Diversos'!B64</f>
        <v>38.19</v>
      </c>
      <c r="D67" s="26">
        <f>'Índices Diversos'!C64</f>
        <v>39.86</v>
      </c>
      <c r="E67" s="32">
        <f t="shared" si="21"/>
        <v>54423.341597780942</v>
      </c>
      <c r="F67" s="23">
        <v>2</v>
      </c>
      <c r="G67" s="32">
        <f t="shared" si="8"/>
        <v>54423.341597780942</v>
      </c>
      <c r="H67" s="36">
        <v>42611.88</v>
      </c>
      <c r="I67" s="32">
        <f t="shared" si="15"/>
        <v>40695.99358034489</v>
      </c>
      <c r="J67" s="32">
        <f t="shared" si="1"/>
        <v>1735.0865921736972</v>
      </c>
      <c r="K67" s="32">
        <f t="shared" si="16"/>
        <v>11992.261425262353</v>
      </c>
      <c r="L67" s="34">
        <f t="shared" si="17"/>
        <v>1735.0865921736972</v>
      </c>
      <c r="M67" s="32">
        <f t="shared" si="18"/>
        <v>0</v>
      </c>
      <c r="N67" s="32">
        <f t="shared" si="19"/>
        <v>40695.99358034489</v>
      </c>
      <c r="O67" s="32">
        <f t="shared" si="5"/>
        <v>0</v>
      </c>
      <c r="P67" s="34">
        <f t="shared" si="20"/>
        <v>436662.12154849316</v>
      </c>
    </row>
    <row r="68" spans="1:17" ht="15.75" thickBot="1" x14ac:dyDescent="0.3">
      <c r="A68" s="23">
        <v>47</v>
      </c>
      <c r="B68" s="25">
        <v>34424</v>
      </c>
      <c r="C68" s="26">
        <f>'Índices Diversos'!B65</f>
        <v>41.94</v>
      </c>
      <c r="D68" s="26">
        <f>'Índices Diversos'!C65</f>
        <v>41.85</v>
      </c>
      <c r="E68" s="32">
        <f t="shared" si="21"/>
        <v>77248.491063890266</v>
      </c>
      <c r="F68" s="23">
        <v>3</v>
      </c>
      <c r="G68" s="32">
        <f t="shared" si="8"/>
        <v>54423.341597780942</v>
      </c>
      <c r="H68" s="36">
        <v>55502.12</v>
      </c>
      <c r="I68" s="32">
        <f t="shared" si="15"/>
        <v>40284.223501612156</v>
      </c>
      <c r="J68" s="32">
        <f t="shared" si="1"/>
        <v>2146.8566709064357</v>
      </c>
      <c r="K68" s="32">
        <f t="shared" si="16"/>
        <v>11992.261425262353</v>
      </c>
      <c r="L68" s="34">
        <f t="shared" si="17"/>
        <v>2146.8566709064357</v>
      </c>
      <c r="M68" s="32">
        <f t="shared" ref="M68:M73" si="22">J68-L68</f>
        <v>0</v>
      </c>
      <c r="N68" s="32">
        <f t="shared" ref="N68:N73" si="23">IF((G68-K68-L68)&gt;0,(G68-K68-L68),0)</f>
        <v>40284.223501612156</v>
      </c>
      <c r="O68" s="32">
        <f t="shared" si="5"/>
        <v>0</v>
      </c>
      <c r="P68" s="34">
        <f t="shared" ref="P68:P71" si="24">IF(N68&gt;0,(P67-N68)*D68/100+(P67-N68),P67)</f>
        <v>562262.04837950075</v>
      </c>
    </row>
    <row r="69" spans="1:17" ht="15.75" thickBot="1" x14ac:dyDescent="0.3">
      <c r="A69" s="23">
        <v>48</v>
      </c>
      <c r="B69" s="25">
        <v>34454</v>
      </c>
      <c r="C69" s="26">
        <f>'Índices Diversos'!B66</f>
        <v>46.22</v>
      </c>
      <c r="D69" s="26">
        <f>'Índices Diversos'!C66</f>
        <v>45.97</v>
      </c>
      <c r="E69" s="32">
        <f t="shared" si="21"/>
        <v>112952.74363362035</v>
      </c>
      <c r="F69" s="23">
        <v>4</v>
      </c>
      <c r="G69" s="32">
        <f t="shared" si="8"/>
        <v>54423.341597780942</v>
      </c>
      <c r="H69" s="36">
        <v>71074.899999999994</v>
      </c>
      <c r="I69" s="32">
        <f t="shared" si="15"/>
        <v>39666.709347129756</v>
      </c>
      <c r="J69" s="32">
        <f t="shared" si="1"/>
        <v>2764.3708253888362</v>
      </c>
      <c r="K69" s="32">
        <f t="shared" si="16"/>
        <v>11992.261425262353</v>
      </c>
      <c r="L69" s="34">
        <f t="shared" si="17"/>
        <v>2764.3708253888362</v>
      </c>
      <c r="M69" s="32">
        <f t="shared" si="22"/>
        <v>0</v>
      </c>
      <c r="N69" s="32">
        <f t="shared" si="23"/>
        <v>39666.709347129756</v>
      </c>
      <c r="O69" s="32">
        <f t="shared" si="5"/>
        <v>0</v>
      </c>
      <c r="P69" s="34">
        <f t="shared" si="24"/>
        <v>762832.41638555191</v>
      </c>
    </row>
    <row r="70" spans="1:17" ht="15.75" thickBot="1" x14ac:dyDescent="0.3">
      <c r="A70" s="23">
        <v>49</v>
      </c>
      <c r="B70" s="25">
        <v>34485</v>
      </c>
      <c r="C70" s="26">
        <f>'Índices Diversos'!B67</f>
        <v>45.1</v>
      </c>
      <c r="D70" s="26">
        <f>'Índices Diversos'!C67</f>
        <v>46.44</v>
      </c>
      <c r="E70" s="32">
        <f t="shared" si="21"/>
        <v>163894.43101238314</v>
      </c>
      <c r="F70" s="23">
        <v>5</v>
      </c>
      <c r="G70" s="32">
        <f t="shared" si="8"/>
        <v>54423.341597780942</v>
      </c>
      <c r="H70" s="36">
        <v>101065.95</v>
      </c>
      <c r="I70" s="32">
        <f t="shared" si="15"/>
        <v>38680.601756636286</v>
      </c>
      <c r="J70" s="32">
        <f t="shared" si="1"/>
        <v>3750.4784158823027</v>
      </c>
      <c r="K70" s="32">
        <f t="shared" si="16"/>
        <v>11992.261425262353</v>
      </c>
      <c r="L70" s="34">
        <f t="shared" si="17"/>
        <v>3750.4784158823027</v>
      </c>
      <c r="M70" s="32">
        <f t="shared" si="22"/>
        <v>0</v>
      </c>
      <c r="N70" s="32">
        <f t="shared" si="23"/>
        <v>38680.601756636286</v>
      </c>
      <c r="O70" s="32">
        <f t="shared" si="5"/>
        <v>0</v>
      </c>
      <c r="P70" s="34">
        <f t="shared" si="24"/>
        <v>1060447.9173425841</v>
      </c>
    </row>
    <row r="71" spans="1:17" ht="15.75" thickBot="1" x14ac:dyDescent="0.3">
      <c r="A71" s="23">
        <v>50</v>
      </c>
      <c r="B71" s="25">
        <v>34515</v>
      </c>
      <c r="C71" s="26">
        <f>'Índices Diversos'!B68</f>
        <v>50.75</v>
      </c>
      <c r="D71" s="26">
        <f>'Índices Diversos'!C68</f>
        <v>46.875300000000003</v>
      </c>
      <c r="E71" s="32">
        <f t="shared" si="21"/>
        <v>247070.85475116759</v>
      </c>
      <c r="F71" s="23">
        <v>6</v>
      </c>
      <c r="G71" s="32">
        <f>IF(F71=$I$12,E71,G70)</f>
        <v>54423.341597780942</v>
      </c>
      <c r="H71" s="37">
        <v>52.07</v>
      </c>
      <c r="I71" s="32">
        <f t="shared" si="15"/>
        <v>37217.370136433092</v>
      </c>
      <c r="J71" s="32">
        <f t="shared" si="1"/>
        <v>5213.7100360854956</v>
      </c>
      <c r="K71" s="32">
        <f t="shared" si="16"/>
        <v>11992.261425262353</v>
      </c>
      <c r="L71" s="34">
        <f t="shared" si="17"/>
        <v>5213.7100360854956</v>
      </c>
      <c r="M71" s="32">
        <f t="shared" si="22"/>
        <v>0</v>
      </c>
      <c r="N71" s="32">
        <f t="shared" si="23"/>
        <v>37217.370136433092</v>
      </c>
      <c r="O71" s="32">
        <f t="shared" si="5"/>
        <v>0</v>
      </c>
      <c r="P71" s="34">
        <f t="shared" si="24"/>
        <v>1502872.9359006761</v>
      </c>
    </row>
    <row r="72" spans="1:17" ht="15.75" thickBot="1" x14ac:dyDescent="0.3">
      <c r="A72" s="68"/>
      <c r="B72" s="69"/>
      <c r="C72" s="70"/>
      <c r="D72" s="70"/>
      <c r="E72" s="71">
        <f>E71*C72/100+E71/2750</f>
        <v>89.843947182242758</v>
      </c>
      <c r="F72" s="68"/>
      <c r="G72" s="71">
        <f>G71/2750</f>
        <v>19.790306035556707</v>
      </c>
      <c r="H72" s="72"/>
      <c r="I72" s="71"/>
      <c r="J72" s="71"/>
      <c r="K72" s="71"/>
      <c r="L72" s="73"/>
      <c r="M72" s="71"/>
      <c r="N72" s="71"/>
      <c r="O72" s="71">
        <f t="shared" si="5"/>
        <v>0</v>
      </c>
      <c r="P72" s="73">
        <f>P71/2750</f>
        <v>546.49924941842767</v>
      </c>
      <c r="Q72" s="74" t="s">
        <v>59</v>
      </c>
    </row>
    <row r="73" spans="1:17" ht="15.75" thickBot="1" x14ac:dyDescent="0.3">
      <c r="A73" s="23">
        <v>51</v>
      </c>
      <c r="B73" s="25">
        <v>34546</v>
      </c>
      <c r="C73" s="26">
        <f>'Índices Diversos'!B69</f>
        <v>6.95</v>
      </c>
      <c r="D73" s="26">
        <f>'Índices Diversos'!C69</f>
        <v>5.0262000000000002</v>
      </c>
      <c r="E73" s="32">
        <f>(E72*C73/100+E72)</f>
        <v>96.088101511408624</v>
      </c>
      <c r="F73" s="23">
        <v>7</v>
      </c>
      <c r="G73" s="32">
        <f>IF(F73=$I$12,E73,G72)</f>
        <v>19.790306035556707</v>
      </c>
      <c r="H73" s="38">
        <v>76.31</v>
      </c>
      <c r="I73" s="32">
        <f t="shared" si="15"/>
        <v>12.742610940135414</v>
      </c>
      <c r="J73" s="32">
        <f>P71/2750*$I$8</f>
        <v>2.6868727589622554</v>
      </c>
      <c r="K73" s="32">
        <f>K71/G71*G73</f>
        <v>4.3608223364590382</v>
      </c>
      <c r="L73" s="34">
        <f t="shared" si="17"/>
        <v>2.6868727589622554</v>
      </c>
      <c r="M73" s="32">
        <f t="shared" si="22"/>
        <v>0</v>
      </c>
      <c r="N73" s="32">
        <f t="shared" si="23"/>
        <v>12.742610940135414</v>
      </c>
      <c r="O73" s="32">
        <f t="shared" si="5"/>
        <v>0</v>
      </c>
      <c r="P73" s="34">
        <f>IF(N73&gt;0,(P71-N73)*D73/100+(P71-N73),P71)/2750</f>
        <v>573.96252811813258</v>
      </c>
    </row>
    <row r="74" spans="1:17" ht="15.75" thickBot="1" x14ac:dyDescent="0.3">
      <c r="A74" s="23">
        <v>52</v>
      </c>
      <c r="B74" s="25">
        <v>34577</v>
      </c>
      <c r="C74" s="26">
        <f>'Índices Diversos'!B70</f>
        <v>1.95</v>
      </c>
      <c r="D74" s="26">
        <f>'Índices Diversos'!C70</f>
        <v>2.1312000000000002</v>
      </c>
      <c r="E74" s="32">
        <f t="shared" si="7"/>
        <v>97.961819490881098</v>
      </c>
      <c r="F74" s="23">
        <v>8</v>
      </c>
      <c r="G74" s="32">
        <f t="shared" si="8"/>
        <v>19.790306035556707</v>
      </c>
      <c r="H74" s="38">
        <v>76.31</v>
      </c>
      <c r="I74" s="32">
        <f t="shared" ref="I74:I137" si="25">G74-K74-J74</f>
        <v>12.607587268120216</v>
      </c>
      <c r="J74" s="32">
        <f t="shared" ref="J74:J137" si="26">P73*$I$8</f>
        <v>2.8218964309774535</v>
      </c>
      <c r="K74" s="32">
        <f t="shared" ref="K74:K137" si="27">K73/G73*G74</f>
        <v>4.3608223364590382</v>
      </c>
      <c r="L74" s="34">
        <f t="shared" ref="L74:L137" si="28">IF((G74-K74)&gt;J74,J74,G74-K74)</f>
        <v>2.8218964309774535</v>
      </c>
      <c r="M74" s="32">
        <f t="shared" ref="M74:M137" si="29">J74-L74</f>
        <v>0</v>
      </c>
      <c r="N74" s="32">
        <f t="shared" ref="N74:N137" si="30">IF((G74-K74-L74)&gt;0,(G74-K74-L74),0)</f>
        <v>12.607587268120216</v>
      </c>
      <c r="O74" s="32">
        <f t="shared" si="5"/>
        <v>0</v>
      </c>
      <c r="P74" s="34">
        <f t="shared" ref="P74:P137" si="31">IF(N74&gt;0,(P73-N74)*D74/100+(P73-N74),P73)</f>
        <v>573.31853734940773</v>
      </c>
    </row>
    <row r="75" spans="1:17" ht="15.75" thickBot="1" x14ac:dyDescent="0.3">
      <c r="A75" s="23">
        <v>53</v>
      </c>
      <c r="B75" s="25">
        <v>34607</v>
      </c>
      <c r="C75" s="26">
        <f>'Índices Diversos'!B71</f>
        <v>0.82</v>
      </c>
      <c r="D75" s="26">
        <f>'Índices Diversos'!C71</f>
        <v>2.4390999999999998</v>
      </c>
      <c r="E75" s="32">
        <f t="shared" si="7"/>
        <v>98.765106410706323</v>
      </c>
      <c r="F75" s="23">
        <v>9</v>
      </c>
      <c r="G75" s="32">
        <f t="shared" si="8"/>
        <v>19.790306035556707</v>
      </c>
      <c r="H75" s="38">
        <v>83.94</v>
      </c>
      <c r="I75" s="32">
        <f t="shared" si="25"/>
        <v>12.610753459574919</v>
      </c>
      <c r="J75" s="32">
        <f t="shared" si="26"/>
        <v>2.8187302395227509</v>
      </c>
      <c r="K75" s="32">
        <f t="shared" si="27"/>
        <v>4.3608223364590382</v>
      </c>
      <c r="L75" s="34">
        <f t="shared" si="28"/>
        <v>2.8187302395227509</v>
      </c>
      <c r="M75" s="32">
        <f t="shared" si="29"/>
        <v>0</v>
      </c>
      <c r="N75" s="32">
        <f t="shared" si="30"/>
        <v>12.610753459574919</v>
      </c>
      <c r="O75" s="32">
        <f t="shared" si="5"/>
        <v>0</v>
      </c>
      <c r="P75" s="34">
        <f t="shared" si="31"/>
        <v>574.38400744668979</v>
      </c>
    </row>
    <row r="76" spans="1:17" ht="15.75" thickBot="1" x14ac:dyDescent="0.3">
      <c r="A76" s="23">
        <v>54</v>
      </c>
      <c r="B76" s="25">
        <v>34638</v>
      </c>
      <c r="C76" s="26">
        <f>'Índices Diversos'!B72</f>
        <v>3.17</v>
      </c>
      <c r="D76" s="26">
        <f>'Índices Diversos'!C72</f>
        <v>2.5550999999999999</v>
      </c>
      <c r="E76" s="32">
        <f t="shared" si="7"/>
        <v>101.89596028392572</v>
      </c>
      <c r="F76" s="23">
        <v>10</v>
      </c>
      <c r="G76" s="32">
        <f t="shared" si="8"/>
        <v>19.790306035556707</v>
      </c>
      <c r="H76" s="38">
        <v>76.31</v>
      </c>
      <c r="I76" s="32">
        <f t="shared" si="25"/>
        <v>12.605515057906622</v>
      </c>
      <c r="J76" s="32">
        <f t="shared" si="26"/>
        <v>2.8239686411910467</v>
      </c>
      <c r="K76" s="32">
        <f t="shared" si="27"/>
        <v>4.3608223364590382</v>
      </c>
      <c r="L76" s="34">
        <f t="shared" si="28"/>
        <v>2.8239686411910467</v>
      </c>
      <c r="M76" s="32">
        <f t="shared" si="29"/>
        <v>0</v>
      </c>
      <c r="N76" s="32">
        <f t="shared" si="30"/>
        <v>12.605515057906622</v>
      </c>
      <c r="O76" s="32">
        <f t="shared" si="5"/>
        <v>0</v>
      </c>
      <c r="P76" s="34">
        <f t="shared" si="31"/>
        <v>576.13249464780904</v>
      </c>
    </row>
    <row r="77" spans="1:17" ht="15.75" thickBot="1" x14ac:dyDescent="0.3">
      <c r="A77" s="23">
        <v>55</v>
      </c>
      <c r="B77" s="25">
        <v>34668</v>
      </c>
      <c r="C77" s="26">
        <f>'Índices Diversos'!B73</f>
        <v>3.02</v>
      </c>
      <c r="D77" s="26">
        <f>'Índices Diversos'!C73</f>
        <v>2.9209999999999998</v>
      </c>
      <c r="E77" s="32">
        <f t="shared" si="7"/>
        <v>104.97321828450028</v>
      </c>
      <c r="F77" s="23">
        <v>11</v>
      </c>
      <c r="G77" s="32">
        <f t="shared" si="8"/>
        <v>19.790306035556707</v>
      </c>
      <c r="H77" s="38">
        <v>77.959999999999994</v>
      </c>
      <c r="I77" s="32">
        <f t="shared" si="25"/>
        <v>12.596918591150116</v>
      </c>
      <c r="J77" s="32">
        <f t="shared" si="26"/>
        <v>2.8325651079475538</v>
      </c>
      <c r="K77" s="32">
        <f t="shared" si="27"/>
        <v>4.3608223364590382</v>
      </c>
      <c r="L77" s="34">
        <f t="shared" si="28"/>
        <v>2.8325651079475538</v>
      </c>
      <c r="M77" s="32">
        <f t="shared" si="29"/>
        <v>0</v>
      </c>
      <c r="N77" s="32">
        <f t="shared" si="30"/>
        <v>12.596918591150116</v>
      </c>
      <c r="O77" s="32">
        <f t="shared" si="5"/>
        <v>0</v>
      </c>
      <c r="P77" s="34">
        <f t="shared" si="31"/>
        <v>579.99645023327389</v>
      </c>
    </row>
    <row r="78" spans="1:17" ht="15.75" thickBot="1" x14ac:dyDescent="0.3">
      <c r="A78" s="23">
        <v>56</v>
      </c>
      <c r="B78" s="25">
        <v>34699</v>
      </c>
      <c r="C78" s="26">
        <f>'Índices Diversos'!B74</f>
        <v>1.25</v>
      </c>
      <c r="D78" s="26">
        <f>'Índices Diversos'!C74</f>
        <v>2.8731</v>
      </c>
      <c r="E78" s="32">
        <f t="shared" si="7"/>
        <v>106.28538351305653</v>
      </c>
      <c r="F78" s="23">
        <v>12</v>
      </c>
      <c r="G78" s="32">
        <f t="shared" si="8"/>
        <v>19.790306035556707</v>
      </c>
      <c r="H78" s="38">
        <v>85.75</v>
      </c>
      <c r="I78" s="32">
        <f t="shared" si="25"/>
        <v>12.577921388472394</v>
      </c>
      <c r="J78" s="32">
        <f t="shared" si="26"/>
        <v>2.851562310625277</v>
      </c>
      <c r="K78" s="32">
        <f t="shared" si="27"/>
        <v>4.3608223364590382</v>
      </c>
      <c r="L78" s="34">
        <f t="shared" si="28"/>
        <v>2.851562310625277</v>
      </c>
      <c r="M78" s="32">
        <f t="shared" si="29"/>
        <v>0</v>
      </c>
      <c r="N78" s="32">
        <f t="shared" si="30"/>
        <v>12.577921388472394</v>
      </c>
      <c r="O78" s="32">
        <f t="shared" si="5"/>
        <v>0</v>
      </c>
      <c r="P78" s="34">
        <f t="shared" si="31"/>
        <v>583.72103059704148</v>
      </c>
    </row>
    <row r="79" spans="1:17" ht="15.75" thickBot="1" x14ac:dyDescent="0.3">
      <c r="A79" s="23">
        <v>57</v>
      </c>
      <c r="B79" s="25">
        <v>34730</v>
      </c>
      <c r="C79" s="26">
        <f>'Índices Diversos'!B75</f>
        <v>0.8</v>
      </c>
      <c r="D79" s="26">
        <f>'Índices Diversos'!C75</f>
        <v>2.1013000000000002</v>
      </c>
      <c r="E79" s="32">
        <f t="shared" si="7"/>
        <v>107.13566658116098</v>
      </c>
      <c r="F79" s="23">
        <v>1</v>
      </c>
      <c r="G79" s="32">
        <f t="shared" si="8"/>
        <v>19.790306035556707</v>
      </c>
      <c r="H79" s="38">
        <v>77.959999999999994</v>
      </c>
      <c r="I79" s="32">
        <f t="shared" si="25"/>
        <v>12.559609426418241</v>
      </c>
      <c r="J79" s="32">
        <f t="shared" si="26"/>
        <v>2.8698742726794291</v>
      </c>
      <c r="K79" s="32">
        <f t="shared" si="27"/>
        <v>4.3608223364590382</v>
      </c>
      <c r="L79" s="34">
        <f t="shared" si="28"/>
        <v>2.8698742726794291</v>
      </c>
      <c r="M79" s="32">
        <f t="shared" si="29"/>
        <v>0</v>
      </c>
      <c r="N79" s="32">
        <f t="shared" si="30"/>
        <v>12.559609426418241</v>
      </c>
      <c r="O79" s="32">
        <f t="shared" si="5"/>
        <v>0</v>
      </c>
      <c r="P79" s="34">
        <f t="shared" si="31"/>
        <v>583.16323611368159</v>
      </c>
    </row>
    <row r="80" spans="1:17" ht="15.75" thickBot="1" x14ac:dyDescent="0.3">
      <c r="A80" s="23">
        <v>58</v>
      </c>
      <c r="B80" s="25">
        <v>34758</v>
      </c>
      <c r="C80" s="26">
        <f>'Índices Diversos'!B76</f>
        <v>1.32</v>
      </c>
      <c r="D80" s="26">
        <f>'Índices Diversos'!C76</f>
        <v>1.8531</v>
      </c>
      <c r="E80" s="32">
        <f t="shared" si="7"/>
        <v>108.54985738003231</v>
      </c>
      <c r="F80" s="23">
        <v>2</v>
      </c>
      <c r="G80" s="32">
        <f t="shared" si="8"/>
        <v>108.54985738003231</v>
      </c>
      <c r="H80" s="38">
        <v>148.43</v>
      </c>
      <c r="I80" s="32">
        <f t="shared" si="25"/>
        <v>81.763608657228446</v>
      </c>
      <c r="J80" s="32">
        <f t="shared" si="26"/>
        <v>2.8671318667126617</v>
      </c>
      <c r="K80" s="32">
        <f t="shared" si="27"/>
        <v>23.9191168560912</v>
      </c>
      <c r="L80" s="34">
        <f t="shared" si="28"/>
        <v>2.8671318667126617</v>
      </c>
      <c r="M80" s="32">
        <f t="shared" si="29"/>
        <v>0</v>
      </c>
      <c r="N80" s="32">
        <f t="shared" si="30"/>
        <v>81.763608657228446</v>
      </c>
      <c r="O80" s="32">
        <f t="shared" si="5"/>
        <v>0</v>
      </c>
      <c r="P80" s="34">
        <f t="shared" si="31"/>
        <v>510.69106395284865</v>
      </c>
    </row>
    <row r="81" spans="1:16" ht="15.75" thickBot="1" x14ac:dyDescent="0.3">
      <c r="A81" s="23">
        <v>59</v>
      </c>
      <c r="B81" s="25">
        <v>34789</v>
      </c>
      <c r="C81" s="26">
        <f>'Índices Diversos'!B77</f>
        <v>1.92</v>
      </c>
      <c r="D81" s="26">
        <f>'Índices Diversos'!C77</f>
        <v>2.2997999999999998</v>
      </c>
      <c r="E81" s="32">
        <f t="shared" si="7"/>
        <v>110.63401464172892</v>
      </c>
      <c r="F81" s="23">
        <v>3</v>
      </c>
      <c r="G81" s="32">
        <f t="shared" si="8"/>
        <v>108.54985738003231</v>
      </c>
      <c r="H81" s="38">
        <v>146.78</v>
      </c>
      <c r="I81" s="32">
        <f t="shared" si="25"/>
        <v>82.119919311577902</v>
      </c>
      <c r="J81" s="32">
        <f t="shared" si="26"/>
        <v>2.5108212123632088</v>
      </c>
      <c r="K81" s="32">
        <f t="shared" si="27"/>
        <v>23.9191168560912</v>
      </c>
      <c r="L81" s="34">
        <f t="shared" si="28"/>
        <v>2.5108212123632088</v>
      </c>
      <c r="M81" s="32">
        <f t="shared" si="29"/>
        <v>0</v>
      </c>
      <c r="N81" s="32">
        <f t="shared" si="30"/>
        <v>82.119919311577902</v>
      </c>
      <c r="O81" s="32">
        <f t="shared" si="5"/>
        <v>0</v>
      </c>
      <c r="P81" s="34">
        <f t="shared" si="31"/>
        <v>438.42742382573067</v>
      </c>
    </row>
    <row r="82" spans="1:16" ht="15.75" thickBot="1" x14ac:dyDescent="0.3">
      <c r="A82" s="23">
        <v>60</v>
      </c>
      <c r="B82" s="25">
        <v>34819</v>
      </c>
      <c r="C82" s="26">
        <f>'Índices Diversos'!B78</f>
        <v>2.64</v>
      </c>
      <c r="D82" s="26">
        <f>'Índices Diversos'!C78</f>
        <v>3.4666999999999999</v>
      </c>
      <c r="E82" s="32">
        <f t="shared" si="7"/>
        <v>113.55475262827056</v>
      </c>
      <c r="F82" s="23">
        <v>4</v>
      </c>
      <c r="G82" s="32">
        <f t="shared" si="8"/>
        <v>108.54985738003231</v>
      </c>
      <c r="H82" s="38">
        <v>122.5</v>
      </c>
      <c r="I82" s="32">
        <f t="shared" si="25"/>
        <v>82.475204714673382</v>
      </c>
      <c r="J82" s="32">
        <f t="shared" si="26"/>
        <v>2.1555358092677257</v>
      </c>
      <c r="K82" s="32">
        <f t="shared" si="27"/>
        <v>23.9191168560912</v>
      </c>
      <c r="L82" s="34">
        <f t="shared" si="28"/>
        <v>2.1555358092677257</v>
      </c>
      <c r="M82" s="32">
        <f t="shared" si="29"/>
        <v>0</v>
      </c>
      <c r="N82" s="32">
        <f t="shared" si="30"/>
        <v>82.475204714673382</v>
      </c>
      <c r="O82" s="32">
        <f t="shared" si="5"/>
        <v>0</v>
      </c>
      <c r="P82" s="34">
        <f t="shared" si="31"/>
        <v>368.2920146909803</v>
      </c>
    </row>
    <row r="83" spans="1:16" ht="15.75" thickBot="1" x14ac:dyDescent="0.3">
      <c r="A83" s="23">
        <v>61</v>
      </c>
      <c r="B83" s="25">
        <v>34850</v>
      </c>
      <c r="C83" s="26">
        <f>'Índices Diversos'!B79</f>
        <v>1.97</v>
      </c>
      <c r="D83" s="26">
        <f>'Índices Diversos'!C79</f>
        <v>3.2471000000000001</v>
      </c>
      <c r="E83" s="32">
        <f t="shared" si="7"/>
        <v>115.7917812550475</v>
      </c>
      <c r="F83" s="23">
        <v>5</v>
      </c>
      <c r="G83" s="32">
        <f t="shared" si="8"/>
        <v>108.54985738003231</v>
      </c>
      <c r="H83" s="38">
        <v>111.22</v>
      </c>
      <c r="I83" s="32">
        <f t="shared" si="25"/>
        <v>82.820026634270477</v>
      </c>
      <c r="J83" s="32">
        <f t="shared" si="26"/>
        <v>1.8107138896706316</v>
      </c>
      <c r="K83" s="32">
        <f t="shared" si="27"/>
        <v>23.9191168560912</v>
      </c>
      <c r="L83" s="34">
        <f t="shared" si="28"/>
        <v>1.8107138896706316</v>
      </c>
      <c r="M83" s="32">
        <f t="shared" si="29"/>
        <v>0</v>
      </c>
      <c r="N83" s="32">
        <f t="shared" si="30"/>
        <v>82.820026634270477</v>
      </c>
      <c r="O83" s="32">
        <f t="shared" si="5"/>
        <v>0</v>
      </c>
      <c r="P83" s="34">
        <f t="shared" si="31"/>
        <v>294.74154898089927</v>
      </c>
    </row>
    <row r="84" spans="1:16" ht="15.75" thickBot="1" x14ac:dyDescent="0.3">
      <c r="A84" s="23">
        <v>62</v>
      </c>
      <c r="B84" s="25">
        <v>34880</v>
      </c>
      <c r="C84" s="26">
        <f>'Índices Diversos'!B80</f>
        <v>2.66</v>
      </c>
      <c r="D84" s="26">
        <f>'Índices Diversos'!C80</f>
        <v>2.8862999999999999</v>
      </c>
      <c r="E84" s="32">
        <f t="shared" si="7"/>
        <v>118.87184263643177</v>
      </c>
      <c r="F84" s="23">
        <v>6</v>
      </c>
      <c r="G84" s="32">
        <f t="shared" si="8"/>
        <v>108.54985738003231</v>
      </c>
      <c r="H84" s="38">
        <v>122.5</v>
      </c>
      <c r="I84" s="32">
        <f t="shared" si="25"/>
        <v>83.181638737005684</v>
      </c>
      <c r="J84" s="32">
        <f t="shared" si="26"/>
        <v>1.4491017869354352</v>
      </c>
      <c r="K84" s="32">
        <f t="shared" si="27"/>
        <v>23.9191168560912</v>
      </c>
      <c r="L84" s="34">
        <f t="shared" si="28"/>
        <v>1.4491017869354352</v>
      </c>
      <c r="M84" s="32">
        <f t="shared" si="29"/>
        <v>0</v>
      </c>
      <c r="N84" s="32">
        <f t="shared" si="30"/>
        <v>83.181638737005684</v>
      </c>
      <c r="O84" s="32">
        <f t="shared" si="5"/>
        <v>0</v>
      </c>
      <c r="P84" s="34">
        <f t="shared" si="31"/>
        <v>217.66616393326308</v>
      </c>
    </row>
    <row r="85" spans="1:16" ht="15.75" thickBot="1" x14ac:dyDescent="0.3">
      <c r="A85" s="23">
        <v>63</v>
      </c>
      <c r="B85" s="25">
        <v>34911</v>
      </c>
      <c r="C85" s="26">
        <f>'Índices Diversos'!B81</f>
        <v>3.72</v>
      </c>
      <c r="D85" s="26">
        <f>'Índices Diversos'!C81</f>
        <v>2.9904999999999999</v>
      </c>
      <c r="E85" s="32">
        <f t="shared" si="7"/>
        <v>123.29387518250702</v>
      </c>
      <c r="F85" s="23">
        <v>7</v>
      </c>
      <c r="G85" s="32">
        <f t="shared" si="8"/>
        <v>108.54985738003231</v>
      </c>
      <c r="H85" s="38">
        <v>111.22</v>
      </c>
      <c r="I85" s="32">
        <f t="shared" si="25"/>
        <v>83.560581164998766</v>
      </c>
      <c r="J85" s="32">
        <f t="shared" si="26"/>
        <v>1.0701593589423448</v>
      </c>
      <c r="K85" s="32">
        <f t="shared" si="27"/>
        <v>23.9191168560912</v>
      </c>
      <c r="L85" s="34">
        <f t="shared" si="28"/>
        <v>1.0701593589423448</v>
      </c>
      <c r="M85" s="32">
        <f t="shared" si="29"/>
        <v>0</v>
      </c>
      <c r="N85" s="32">
        <f t="shared" si="30"/>
        <v>83.560581164998766</v>
      </c>
      <c r="O85" s="32">
        <f t="shared" si="5"/>
        <v>0</v>
      </c>
      <c r="P85" s="34">
        <f t="shared" si="31"/>
        <v>138.11601022094925</v>
      </c>
    </row>
    <row r="86" spans="1:16" s="95" customFormat="1" ht="15.75" thickBot="1" x14ac:dyDescent="0.3">
      <c r="A86" s="23">
        <v>64</v>
      </c>
      <c r="B86" s="25">
        <v>34942</v>
      </c>
      <c r="C86" s="26">
        <f>'Índices Diversos'!B82</f>
        <v>1.43</v>
      </c>
      <c r="D86" s="26">
        <f>'Índices Diversos'!C82</f>
        <v>2.6044999999999998</v>
      </c>
      <c r="E86" s="32">
        <f t="shared" si="7"/>
        <v>125.05697759761688</v>
      </c>
      <c r="F86" s="23">
        <v>8</v>
      </c>
      <c r="G86" s="32">
        <f t="shared" si="8"/>
        <v>108.54985738003231</v>
      </c>
      <c r="H86" s="38">
        <v>122.5</v>
      </c>
      <c r="I86" s="32">
        <f t="shared" si="25"/>
        <v>83.951690834789417</v>
      </c>
      <c r="J86" s="32">
        <f t="shared" si="26"/>
        <v>0.67904968915170061</v>
      </c>
      <c r="K86" s="32">
        <f t="shared" si="27"/>
        <v>23.9191168560912</v>
      </c>
      <c r="L86" s="34">
        <f t="shared" si="28"/>
        <v>0.67904968915170061</v>
      </c>
      <c r="M86" s="32">
        <f t="shared" si="29"/>
        <v>0</v>
      </c>
      <c r="N86" s="32">
        <f t="shared" si="30"/>
        <v>83.951690834789417</v>
      </c>
      <c r="O86" s="32">
        <f t="shared" si="5"/>
        <v>0</v>
      </c>
      <c r="P86" s="34">
        <f t="shared" si="31"/>
        <v>55.575029084572364</v>
      </c>
    </row>
    <row r="87" spans="1:16" ht="15.75" thickBot="1" x14ac:dyDescent="0.3">
      <c r="A87" s="23">
        <v>65</v>
      </c>
      <c r="B87" s="25">
        <v>34972</v>
      </c>
      <c r="C87" s="41">
        <f>'Índices Diversos'!B83</f>
        <v>0.74</v>
      </c>
      <c r="D87" s="41">
        <f>'Índices Diversos'!C83</f>
        <v>1.9393</v>
      </c>
      <c r="E87" s="39">
        <f t="shared" si="7"/>
        <v>125.98239923183924</v>
      </c>
      <c r="F87" s="42">
        <v>9</v>
      </c>
      <c r="G87" s="39">
        <f t="shared" si="8"/>
        <v>108.54985738003231</v>
      </c>
      <c r="H87" s="38">
        <v>111.22</v>
      </c>
      <c r="I87" s="39">
        <f t="shared" si="25"/>
        <v>84.35750495795493</v>
      </c>
      <c r="J87" s="39">
        <f t="shared" si="26"/>
        <v>0.27323556598619081</v>
      </c>
      <c r="K87" s="39">
        <f t="shared" si="27"/>
        <v>23.9191168560912</v>
      </c>
      <c r="L87" s="40">
        <f t="shared" si="28"/>
        <v>0.27323556598619081</v>
      </c>
      <c r="M87" s="39">
        <f t="shared" si="29"/>
        <v>0</v>
      </c>
      <c r="N87" s="39">
        <f t="shared" si="30"/>
        <v>84.35750495795493</v>
      </c>
      <c r="O87" s="39"/>
      <c r="P87" s="40">
        <f t="shared" si="31"/>
        <v>-29.340654427995073</v>
      </c>
    </row>
    <row r="88" spans="1:16" ht="15.75" thickBot="1" x14ac:dyDescent="0.3">
      <c r="A88" s="23">
        <v>66</v>
      </c>
      <c r="B88" s="25">
        <v>35003</v>
      </c>
      <c r="C88" s="41">
        <f>'Índices Diversos'!B84</f>
        <v>1.48</v>
      </c>
      <c r="D88" s="41">
        <f>'Índices Diversos'!C84</f>
        <v>1.6539999999999999</v>
      </c>
      <c r="E88" s="39">
        <f t="shared" si="7"/>
        <v>127.84693874047046</v>
      </c>
      <c r="F88" s="42">
        <v>10</v>
      </c>
      <c r="G88" s="39">
        <f t="shared" si="8"/>
        <v>108.54985738003231</v>
      </c>
      <c r="H88" s="38">
        <v>111.22</v>
      </c>
      <c r="I88" s="39">
        <f t="shared" si="25"/>
        <v>84.774994345326235</v>
      </c>
      <c r="J88" s="39">
        <f t="shared" si="26"/>
        <v>-0.14425382138511494</v>
      </c>
      <c r="K88" s="39">
        <f t="shared" si="27"/>
        <v>23.9191168560912</v>
      </c>
      <c r="L88" s="40">
        <f t="shared" si="28"/>
        <v>-0.14425382138511494</v>
      </c>
      <c r="M88" s="39">
        <f t="shared" si="29"/>
        <v>0</v>
      </c>
      <c r="N88" s="39">
        <f t="shared" si="30"/>
        <v>84.774994345326235</v>
      </c>
      <c r="O88" s="39"/>
      <c r="P88" s="40">
        <f t="shared" si="31"/>
        <v>-116.00312160403205</v>
      </c>
    </row>
    <row r="89" spans="1:16" ht="15.75" thickBot="1" x14ac:dyDescent="0.3">
      <c r="A89" s="23">
        <v>67</v>
      </c>
      <c r="B89" s="25">
        <v>35033</v>
      </c>
      <c r="C89" s="41">
        <f>'Índices Diversos'!B85</f>
        <v>1.17</v>
      </c>
      <c r="D89" s="41">
        <f>'Índices Diversos'!C85</f>
        <v>1.4387000000000001</v>
      </c>
      <c r="E89" s="39">
        <f t="shared" ref="E89:E152" si="32">E88*C89/100+E88</f>
        <v>129.34274792373398</v>
      </c>
      <c r="F89" s="42">
        <v>11</v>
      </c>
      <c r="G89" s="39">
        <f t="shared" ref="G89:G152" si="33">IF(F89=$I$12,E89,G88)</f>
        <v>108.54985738003231</v>
      </c>
      <c r="H89" s="38">
        <v>122.5</v>
      </c>
      <c r="I89" s="39">
        <f t="shared" si="25"/>
        <v>85.201071823982517</v>
      </c>
      <c r="J89" s="39">
        <f t="shared" si="26"/>
        <v>-0.5703313000413972</v>
      </c>
      <c r="K89" s="39">
        <f t="shared" si="27"/>
        <v>23.9191168560912</v>
      </c>
      <c r="L89" s="40">
        <f t="shared" si="28"/>
        <v>-0.5703313000413972</v>
      </c>
      <c r="M89" s="39">
        <f t="shared" si="29"/>
        <v>0</v>
      </c>
      <c r="N89" s="39">
        <f t="shared" si="30"/>
        <v>85.201071823982517</v>
      </c>
      <c r="O89" s="39"/>
      <c r="P89" s="40">
        <f t="shared" si="31"/>
        <v>-204.0989181588634</v>
      </c>
    </row>
    <row r="90" spans="1:16" ht="15.75" thickBot="1" x14ac:dyDescent="0.3">
      <c r="A90" s="23">
        <v>68</v>
      </c>
      <c r="B90" s="25">
        <v>35064</v>
      </c>
      <c r="C90" s="41">
        <f>'Índices Diversos'!B86</f>
        <v>1.21</v>
      </c>
      <c r="D90" s="41">
        <f>'Índices Diversos'!C86</f>
        <v>1.34</v>
      </c>
      <c r="E90" s="39">
        <f t="shared" si="32"/>
        <v>130.90779517361116</v>
      </c>
      <c r="F90" s="42">
        <v>12</v>
      </c>
      <c r="G90" s="39">
        <f t="shared" si="33"/>
        <v>108.54985738003231</v>
      </c>
      <c r="H90" s="38">
        <v>122.5</v>
      </c>
      <c r="I90" s="39">
        <f t="shared" si="25"/>
        <v>85.634196290656803</v>
      </c>
      <c r="J90" s="39">
        <f t="shared" si="26"/>
        <v>-1.0034557667156889</v>
      </c>
      <c r="K90" s="39">
        <f t="shared" si="27"/>
        <v>23.9191168560912</v>
      </c>
      <c r="L90" s="40">
        <f t="shared" si="28"/>
        <v>-1.0034557667156889</v>
      </c>
      <c r="M90" s="39">
        <f t="shared" si="29"/>
        <v>0</v>
      </c>
      <c r="N90" s="39">
        <f t="shared" si="30"/>
        <v>85.634196290656803</v>
      </c>
      <c r="O90" s="39"/>
      <c r="P90" s="40">
        <f t="shared" si="31"/>
        <v>-293.61553818314377</v>
      </c>
    </row>
    <row r="91" spans="1:16" ht="15.75" thickBot="1" x14ac:dyDescent="0.3">
      <c r="A91" s="23">
        <v>69</v>
      </c>
      <c r="B91" s="25">
        <v>35095</v>
      </c>
      <c r="C91" s="41">
        <f>'Índices Diversos'!B87</f>
        <v>1.82</v>
      </c>
      <c r="D91" s="41">
        <f>'Índices Diversos'!C87</f>
        <v>1.2525999999999999</v>
      </c>
      <c r="E91" s="39">
        <f t="shared" si="32"/>
        <v>133.29031704577088</v>
      </c>
      <c r="F91" s="42">
        <v>1</v>
      </c>
      <c r="G91" s="39">
        <f t="shared" si="33"/>
        <v>108.54985738003231</v>
      </c>
      <c r="H91" s="38">
        <v>111.22</v>
      </c>
      <c r="I91" s="39">
        <f t="shared" si="25"/>
        <v>86.074306259835296</v>
      </c>
      <c r="J91" s="39">
        <f t="shared" si="26"/>
        <v>-1.4435657358941827</v>
      </c>
      <c r="K91" s="39">
        <f t="shared" si="27"/>
        <v>23.9191168560912</v>
      </c>
      <c r="L91" s="40">
        <f t="shared" si="28"/>
        <v>-1.4435657358941827</v>
      </c>
      <c r="M91" s="39">
        <f t="shared" si="29"/>
        <v>0</v>
      </c>
      <c r="N91" s="39">
        <f t="shared" si="30"/>
        <v>86.074306259835296</v>
      </c>
      <c r="O91" s="39"/>
      <c r="P91" s="40">
        <f t="shared" si="31"/>
        <v>-384.44583943447179</v>
      </c>
    </row>
    <row r="92" spans="1:16" ht="15.75" thickBot="1" x14ac:dyDescent="0.3">
      <c r="A92" s="23">
        <v>70</v>
      </c>
      <c r="B92" s="25">
        <v>35124</v>
      </c>
      <c r="C92" s="41">
        <f>'Índices Diversos'!B88</f>
        <v>0.4</v>
      </c>
      <c r="D92" s="41">
        <f>'Índices Diversos'!C88</f>
        <v>0.96250000000000002</v>
      </c>
      <c r="E92" s="39">
        <f t="shared" si="32"/>
        <v>133.82347831395396</v>
      </c>
      <c r="F92" s="42">
        <v>2</v>
      </c>
      <c r="G92" s="39">
        <f t="shared" si="33"/>
        <v>133.82347831395396</v>
      </c>
      <c r="H92" s="38">
        <v>144.58000000000001</v>
      </c>
      <c r="I92" s="39">
        <f t="shared" si="25"/>
        <v>106.22541725525606</v>
      </c>
      <c r="J92" s="39">
        <f t="shared" si="26"/>
        <v>-1.8901344409385912</v>
      </c>
      <c r="K92" s="39">
        <f t="shared" si="27"/>
        <v>29.488195499636486</v>
      </c>
      <c r="L92" s="40">
        <f t="shared" si="28"/>
        <v>-1.8901344409385912</v>
      </c>
      <c r="M92" s="39">
        <f t="shared" si="29"/>
        <v>0</v>
      </c>
      <c r="N92" s="39">
        <f t="shared" si="30"/>
        <v>106.22541725525606</v>
      </c>
      <c r="O92" s="39"/>
      <c r="P92" s="40">
        <f t="shared" si="31"/>
        <v>-495.39396753536647</v>
      </c>
    </row>
    <row r="93" spans="1:16" ht="15.75" thickBot="1" x14ac:dyDescent="0.3">
      <c r="A93" s="23">
        <v>71</v>
      </c>
      <c r="B93" s="25">
        <v>35155</v>
      </c>
      <c r="C93" s="41">
        <f>'Índices Diversos'!B89</f>
        <v>0.23</v>
      </c>
      <c r="D93" s="41">
        <f>'Índices Diversos'!C89</f>
        <v>0.81389999999999996</v>
      </c>
      <c r="E93" s="39">
        <f t="shared" si="32"/>
        <v>134.13127231407606</v>
      </c>
      <c r="F93" s="42">
        <v>3</v>
      </c>
      <c r="G93" s="39">
        <f t="shared" si="33"/>
        <v>133.82347831395396</v>
      </c>
      <c r="H93" s="38">
        <v>142.93</v>
      </c>
      <c r="I93" s="39">
        <f t="shared" si="25"/>
        <v>106.77089559464881</v>
      </c>
      <c r="J93" s="39">
        <f t="shared" si="26"/>
        <v>-2.4356127803313421</v>
      </c>
      <c r="K93" s="39">
        <f t="shared" si="27"/>
        <v>29.488195499636486</v>
      </c>
      <c r="L93" s="40">
        <f t="shared" si="28"/>
        <v>-2.4356127803313421</v>
      </c>
      <c r="M93" s="39">
        <f t="shared" si="29"/>
        <v>0</v>
      </c>
      <c r="N93" s="39">
        <f t="shared" si="30"/>
        <v>106.77089559464881</v>
      </c>
      <c r="O93" s="39"/>
      <c r="P93" s="40">
        <f t="shared" si="31"/>
        <v>-607.06588295103052</v>
      </c>
    </row>
    <row r="94" spans="1:16" ht="15.75" thickBot="1" x14ac:dyDescent="0.3">
      <c r="A94" s="23">
        <v>72</v>
      </c>
      <c r="B94" s="25">
        <v>35185</v>
      </c>
      <c r="C94" s="41">
        <f>'Índices Diversos'!B90</f>
        <v>1.62</v>
      </c>
      <c r="D94" s="41">
        <f>'Índices Diversos'!C90</f>
        <v>0.65969999999999995</v>
      </c>
      <c r="E94" s="39">
        <f t="shared" si="32"/>
        <v>136.30419892556409</v>
      </c>
      <c r="F94" s="42">
        <v>4</v>
      </c>
      <c r="G94" s="39">
        <f t="shared" si="33"/>
        <v>133.82347831395396</v>
      </c>
      <c r="H94" s="38">
        <v>142.93</v>
      </c>
      <c r="I94" s="39">
        <f t="shared" si="25"/>
        <v>107.3199324465581</v>
      </c>
      <c r="J94" s="39">
        <f t="shared" si="26"/>
        <v>-2.9846496322406346</v>
      </c>
      <c r="K94" s="39">
        <f t="shared" si="27"/>
        <v>29.488195499636486</v>
      </c>
      <c r="L94" s="40">
        <f t="shared" si="28"/>
        <v>-2.9846496322406346</v>
      </c>
      <c r="M94" s="39">
        <f t="shared" si="29"/>
        <v>0</v>
      </c>
      <c r="N94" s="39">
        <f t="shared" si="30"/>
        <v>107.3199324465581</v>
      </c>
      <c r="O94" s="39"/>
      <c r="P94" s="40">
        <f t="shared" si="31"/>
        <v>-719.0986186217666</v>
      </c>
    </row>
    <row r="95" spans="1:16" ht="15.75" thickBot="1" x14ac:dyDescent="0.3">
      <c r="A95" s="23">
        <v>73</v>
      </c>
      <c r="B95" s="25">
        <v>35216</v>
      </c>
      <c r="C95" s="41">
        <f>'Índices Diversos'!B91</f>
        <v>1.34</v>
      </c>
      <c r="D95" s="41">
        <f>'Índices Diversos'!C91</f>
        <v>0.58879999999999999</v>
      </c>
      <c r="E95" s="39">
        <f t="shared" si="32"/>
        <v>138.13067519116666</v>
      </c>
      <c r="F95" s="42">
        <v>5</v>
      </c>
      <c r="G95" s="39">
        <f t="shared" si="33"/>
        <v>133.82347831395396</v>
      </c>
      <c r="H95" s="38">
        <v>142.93</v>
      </c>
      <c r="I95" s="39">
        <f t="shared" si="25"/>
        <v>107.87074327732513</v>
      </c>
      <c r="J95" s="39">
        <f t="shared" si="26"/>
        <v>-3.5354604630076598</v>
      </c>
      <c r="K95" s="39">
        <f t="shared" si="27"/>
        <v>29.488195499636486</v>
      </c>
      <c r="L95" s="40">
        <f t="shared" si="28"/>
        <v>-3.5354604630076598</v>
      </c>
      <c r="M95" s="39">
        <f t="shared" si="29"/>
        <v>0</v>
      </c>
      <c r="N95" s="39">
        <f t="shared" si="30"/>
        <v>107.87074327732513</v>
      </c>
      <c r="O95" s="39"/>
      <c r="P95" s="40">
        <f t="shared" si="31"/>
        <v>-831.83855750195357</v>
      </c>
    </row>
    <row r="96" spans="1:16" ht="15.75" thickBot="1" x14ac:dyDescent="0.3">
      <c r="A96" s="23">
        <v>74</v>
      </c>
      <c r="B96" s="25">
        <v>35246</v>
      </c>
      <c r="C96" s="41">
        <f>'Índices Diversos'!B92</f>
        <v>1.41</v>
      </c>
      <c r="D96" s="41">
        <f>'Índices Diversos'!C92</f>
        <v>0.6099</v>
      </c>
      <c r="E96" s="39">
        <f t="shared" si="32"/>
        <v>140.0783177113621</v>
      </c>
      <c r="F96" s="42">
        <v>6</v>
      </c>
      <c r="G96" s="39">
        <f t="shared" si="33"/>
        <v>133.82347831395396</v>
      </c>
      <c r="H96" s="38">
        <v>142.93</v>
      </c>
      <c r="I96" s="39">
        <f t="shared" si="25"/>
        <v>108.42503108457574</v>
      </c>
      <c r="J96" s="39">
        <f t="shared" si="26"/>
        <v>-4.0897482702582693</v>
      </c>
      <c r="K96" s="39">
        <f t="shared" si="27"/>
        <v>29.488195499636486</v>
      </c>
      <c r="L96" s="40">
        <f t="shared" si="28"/>
        <v>-4.0897482702582693</v>
      </c>
      <c r="M96" s="39">
        <f t="shared" si="29"/>
        <v>0</v>
      </c>
      <c r="N96" s="39">
        <f t="shared" si="30"/>
        <v>108.42503108457574</v>
      </c>
      <c r="O96" s="39"/>
      <c r="P96" s="40">
        <f t="shared" si="31"/>
        <v>-945.99825621331854</v>
      </c>
    </row>
    <row r="97" spans="1:16" ht="15.75" thickBot="1" x14ac:dyDescent="0.3">
      <c r="A97" s="23">
        <v>75</v>
      </c>
      <c r="B97" s="25">
        <v>35277</v>
      </c>
      <c r="C97" s="41">
        <f>'Índices Diversos'!B93</f>
        <v>1.31</v>
      </c>
      <c r="D97" s="41">
        <f>'Índices Diversos'!C93</f>
        <v>0.58509999999999995</v>
      </c>
      <c r="E97" s="39">
        <f t="shared" si="32"/>
        <v>141.91334367338095</v>
      </c>
      <c r="F97" s="42">
        <v>7</v>
      </c>
      <c r="G97" s="39">
        <f t="shared" si="33"/>
        <v>133.82347831395396</v>
      </c>
      <c r="H97" s="38">
        <v>142.93</v>
      </c>
      <c r="I97" s="39">
        <f t="shared" si="25"/>
        <v>108.98629916493508</v>
      </c>
      <c r="J97" s="39">
        <f t="shared" si="26"/>
        <v>-4.6510163506176161</v>
      </c>
      <c r="K97" s="39">
        <f t="shared" si="27"/>
        <v>29.488195499636486</v>
      </c>
      <c r="L97" s="40">
        <f t="shared" si="28"/>
        <v>-4.6510163506176161</v>
      </c>
      <c r="M97" s="39">
        <f t="shared" si="29"/>
        <v>0</v>
      </c>
      <c r="N97" s="39">
        <f t="shared" si="30"/>
        <v>108.98629916493508</v>
      </c>
      <c r="O97" s="39"/>
      <c r="P97" s="40">
        <f t="shared" si="31"/>
        <v>-1061.1572700117717</v>
      </c>
    </row>
    <row r="98" spans="1:16" ht="15.75" thickBot="1" x14ac:dyDescent="0.3">
      <c r="A98" s="23">
        <v>76</v>
      </c>
      <c r="B98" s="25">
        <v>35308</v>
      </c>
      <c r="C98" s="41">
        <f>'Índices Diversos'!B94</f>
        <v>0.34</v>
      </c>
      <c r="D98" s="41">
        <f>'Índices Diversos'!C94</f>
        <v>0.62749999999999995</v>
      </c>
      <c r="E98" s="39">
        <f t="shared" si="32"/>
        <v>142.39584904187043</v>
      </c>
      <c r="F98" s="42">
        <v>8</v>
      </c>
      <c r="G98" s="39">
        <f t="shared" si="33"/>
        <v>133.82347831395396</v>
      </c>
      <c r="H98" s="38">
        <v>157.38</v>
      </c>
      <c r="I98" s="39">
        <f t="shared" si="25"/>
        <v>109.55248039474152</v>
      </c>
      <c r="J98" s="39">
        <f t="shared" si="26"/>
        <v>-5.2171975804240578</v>
      </c>
      <c r="K98" s="39">
        <f t="shared" si="27"/>
        <v>29.488195499636486</v>
      </c>
      <c r="L98" s="40">
        <f t="shared" si="28"/>
        <v>-5.2171975804240578</v>
      </c>
      <c r="M98" s="39">
        <f t="shared" si="29"/>
        <v>0</v>
      </c>
      <c r="N98" s="39">
        <f t="shared" si="30"/>
        <v>109.55248039474152</v>
      </c>
      <c r="O98" s="39"/>
      <c r="P98" s="40">
        <f t="shared" si="31"/>
        <v>-1178.0559540903141</v>
      </c>
    </row>
    <row r="99" spans="1:16" ht="15.75" thickBot="1" x14ac:dyDescent="0.3">
      <c r="A99" s="23">
        <v>77</v>
      </c>
      <c r="B99" s="25">
        <v>35338</v>
      </c>
      <c r="C99" s="41">
        <f>'Índices Diversos'!B95</f>
        <v>7.0000000000000007E-2</v>
      </c>
      <c r="D99" s="41">
        <f>'Índices Diversos'!C95</f>
        <v>0.66200000000000003</v>
      </c>
      <c r="E99" s="39">
        <f t="shared" si="32"/>
        <v>142.49552613619974</v>
      </c>
      <c r="F99" s="42">
        <v>9</v>
      </c>
      <c r="G99" s="39">
        <f t="shared" si="33"/>
        <v>133.82347831395396</v>
      </c>
      <c r="H99" s="38">
        <v>157.38</v>
      </c>
      <c r="I99" s="39">
        <f t="shared" si="25"/>
        <v>110.12721474276381</v>
      </c>
      <c r="J99" s="39">
        <f t="shared" si="26"/>
        <v>-5.7919319284463464</v>
      </c>
      <c r="K99" s="39">
        <f t="shared" si="27"/>
        <v>29.488195499636486</v>
      </c>
      <c r="L99" s="40">
        <f t="shared" si="28"/>
        <v>-5.7919319284463464</v>
      </c>
      <c r="M99" s="39">
        <f t="shared" si="29"/>
        <v>0</v>
      </c>
      <c r="N99" s="39">
        <f t="shared" si="30"/>
        <v>110.12721474276381</v>
      </c>
      <c r="O99" s="39"/>
      <c r="P99" s="40">
        <f t="shared" si="31"/>
        <v>-1296.7109414107529</v>
      </c>
    </row>
    <row r="100" spans="1:16" ht="15.75" thickBot="1" x14ac:dyDescent="0.3">
      <c r="A100" s="23">
        <v>78</v>
      </c>
      <c r="B100" s="25">
        <v>35369</v>
      </c>
      <c r="C100" s="41">
        <f>'Índices Diversos'!B96</f>
        <v>0.57999999999999996</v>
      </c>
      <c r="D100" s="41">
        <f>'Índices Diversos'!C96</f>
        <v>0.7419</v>
      </c>
      <c r="E100" s="39">
        <f t="shared" si="32"/>
        <v>143.32200018778971</v>
      </c>
      <c r="F100" s="42">
        <v>10</v>
      </c>
      <c r="G100" s="39">
        <f t="shared" si="33"/>
        <v>133.82347831395396</v>
      </c>
      <c r="H100" s="38">
        <v>142.93</v>
      </c>
      <c r="I100" s="39">
        <f t="shared" si="25"/>
        <v>110.71058398523866</v>
      </c>
      <c r="J100" s="39">
        <f t="shared" si="26"/>
        <v>-6.3753011709211895</v>
      </c>
      <c r="K100" s="39">
        <f t="shared" si="27"/>
        <v>29.488195499636486</v>
      </c>
      <c r="L100" s="40">
        <f t="shared" si="28"/>
        <v>-6.3753011709211895</v>
      </c>
      <c r="M100" s="39">
        <f t="shared" si="29"/>
        <v>0</v>
      </c>
      <c r="N100" s="39">
        <f t="shared" si="30"/>
        <v>110.71058398523866</v>
      </c>
      <c r="O100" s="39"/>
      <c r="P100" s="40">
        <f t="shared" si="31"/>
        <v>-1417.8631856929044</v>
      </c>
    </row>
    <row r="101" spans="1:16" ht="15.75" thickBot="1" x14ac:dyDescent="0.3">
      <c r="A101" s="23">
        <v>79</v>
      </c>
      <c r="B101" s="25">
        <v>35399</v>
      </c>
      <c r="C101" s="41">
        <f>'Índices Diversos'!B97</f>
        <v>0.34</v>
      </c>
      <c r="D101" s="41">
        <f>'Índices Diversos'!C97</f>
        <v>0.81459999999999999</v>
      </c>
      <c r="E101" s="39">
        <f t="shared" si="32"/>
        <v>143.80929498842821</v>
      </c>
      <c r="F101" s="42">
        <v>11</v>
      </c>
      <c r="G101" s="39">
        <f t="shared" si="33"/>
        <v>133.82347831395396</v>
      </c>
      <c r="H101" s="38">
        <v>142.93</v>
      </c>
      <c r="I101" s="39">
        <f t="shared" si="25"/>
        <v>111.30623103360197</v>
      </c>
      <c r="J101" s="39">
        <f t="shared" si="26"/>
        <v>-6.9709482192845051</v>
      </c>
      <c r="K101" s="39">
        <f t="shared" si="27"/>
        <v>29.488195499636486</v>
      </c>
      <c r="L101" s="40">
        <f t="shared" si="28"/>
        <v>-6.9709482192845051</v>
      </c>
      <c r="M101" s="39">
        <f t="shared" si="29"/>
        <v>0</v>
      </c>
      <c r="N101" s="39">
        <f t="shared" si="30"/>
        <v>111.30623103360197</v>
      </c>
      <c r="O101" s="39"/>
      <c r="P101" s="40">
        <f t="shared" si="31"/>
        <v>-1541.6260307951604</v>
      </c>
    </row>
    <row r="102" spans="1:16" ht="15.75" thickBot="1" x14ac:dyDescent="0.3">
      <c r="A102" s="23">
        <v>80</v>
      </c>
      <c r="B102" s="25">
        <v>35430</v>
      </c>
      <c r="C102" s="41">
        <f>'Índices Diversos'!B98</f>
        <v>0.17</v>
      </c>
      <c r="D102" s="41">
        <f>'Índices Diversos'!C98</f>
        <v>0.87170000000000003</v>
      </c>
      <c r="E102" s="39">
        <f t="shared" si="32"/>
        <v>144.05377078990853</v>
      </c>
      <c r="F102" s="42">
        <v>12</v>
      </c>
      <c r="G102" s="39">
        <f t="shared" si="33"/>
        <v>133.82347831395396</v>
      </c>
      <c r="H102" s="38">
        <v>142.93</v>
      </c>
      <c r="I102" s="39">
        <f t="shared" si="25"/>
        <v>111.91471314484146</v>
      </c>
      <c r="J102" s="39">
        <f t="shared" si="26"/>
        <v>-7.5794303305239863</v>
      </c>
      <c r="K102" s="39">
        <f t="shared" si="27"/>
        <v>29.488195499636486</v>
      </c>
      <c r="L102" s="40">
        <f t="shared" si="28"/>
        <v>-7.5794303305239863</v>
      </c>
      <c r="M102" s="39">
        <f t="shared" si="29"/>
        <v>0</v>
      </c>
      <c r="N102" s="39">
        <f t="shared" si="30"/>
        <v>111.91471314484146</v>
      </c>
      <c r="O102" s="39"/>
      <c r="P102" s="40">
        <f t="shared" si="31"/>
        <v>-1667.9546586049269</v>
      </c>
    </row>
    <row r="103" spans="1:16" ht="15.75" thickBot="1" x14ac:dyDescent="0.3">
      <c r="A103" s="23">
        <v>81</v>
      </c>
      <c r="B103" s="25">
        <v>35461</v>
      </c>
      <c r="C103" s="41">
        <f>'Índices Diversos'!B99</f>
        <v>1.23</v>
      </c>
      <c r="D103" s="41">
        <f>'Índices Diversos'!C99</f>
        <v>0.74399999999999999</v>
      </c>
      <c r="E103" s="39">
        <f t="shared" si="32"/>
        <v>145.8256321706244</v>
      </c>
      <c r="F103" s="42">
        <v>1</v>
      </c>
      <c r="G103" s="39">
        <f t="shared" si="33"/>
        <v>133.82347831395396</v>
      </c>
      <c r="H103" s="38">
        <v>142.93</v>
      </c>
      <c r="I103" s="39">
        <f t="shared" si="25"/>
        <v>112.53580996995211</v>
      </c>
      <c r="J103" s="39">
        <f t="shared" si="26"/>
        <v>-8.200527155634644</v>
      </c>
      <c r="K103" s="39">
        <f t="shared" si="27"/>
        <v>29.488195499636486</v>
      </c>
      <c r="L103" s="40">
        <f t="shared" si="28"/>
        <v>-8.200527155634644</v>
      </c>
      <c r="M103" s="39">
        <f t="shared" si="29"/>
        <v>0</v>
      </c>
      <c r="N103" s="39">
        <f t="shared" si="30"/>
        <v>112.53580996995211</v>
      </c>
      <c r="O103" s="39"/>
      <c r="P103" s="40">
        <f t="shared" si="31"/>
        <v>-1793.7373176610761</v>
      </c>
    </row>
    <row r="104" spans="1:16" ht="15.75" thickBot="1" x14ac:dyDescent="0.3">
      <c r="A104" s="23">
        <v>82</v>
      </c>
      <c r="B104" s="25">
        <v>35489</v>
      </c>
      <c r="C104" s="41">
        <f>'Índices Diversos'!B100</f>
        <v>0.01</v>
      </c>
      <c r="D104" s="41">
        <f>'Índices Diversos'!C100</f>
        <v>0.66159999999999997</v>
      </c>
      <c r="E104" s="39">
        <f t="shared" si="32"/>
        <v>145.84021473384146</v>
      </c>
      <c r="F104" s="42">
        <v>2</v>
      </c>
      <c r="G104" s="39">
        <f t="shared" si="33"/>
        <v>145.84021473384146</v>
      </c>
      <c r="H104" s="38">
        <v>158.16999999999999</v>
      </c>
      <c r="I104" s="39">
        <f t="shared" si="25"/>
        <v>122.52305383476536</v>
      </c>
      <c r="J104" s="39">
        <f t="shared" si="26"/>
        <v>-8.8189397161778764</v>
      </c>
      <c r="K104" s="39">
        <f t="shared" si="27"/>
        <v>32.136100615253973</v>
      </c>
      <c r="L104" s="40">
        <f t="shared" si="28"/>
        <v>-8.8189397161778764</v>
      </c>
      <c r="M104" s="39">
        <f t="shared" si="29"/>
        <v>0</v>
      </c>
      <c r="N104" s="39">
        <f t="shared" si="30"/>
        <v>122.52305383476536</v>
      </c>
      <c r="O104" s="39"/>
      <c r="P104" s="40">
        <f t="shared" si="31"/>
        <v>-1928.9383501136579</v>
      </c>
    </row>
    <row r="105" spans="1:16" ht="15.75" thickBot="1" x14ac:dyDescent="0.3">
      <c r="A105" s="23">
        <v>83</v>
      </c>
      <c r="B105" s="25">
        <v>35520</v>
      </c>
      <c r="C105" s="41">
        <f>'Índices Diversos'!B101</f>
        <v>0.21</v>
      </c>
      <c r="D105" s="41">
        <f>'Índices Diversos'!C101</f>
        <v>0.63160000000000005</v>
      </c>
      <c r="E105" s="39">
        <f t="shared" si="32"/>
        <v>146.14647918478252</v>
      </c>
      <c r="F105" s="42">
        <v>3</v>
      </c>
      <c r="G105" s="39">
        <f t="shared" si="33"/>
        <v>145.84021473384146</v>
      </c>
      <c r="H105" s="38">
        <v>158.16999999999999</v>
      </c>
      <c r="I105" s="39">
        <f t="shared" si="25"/>
        <v>123.1877719866512</v>
      </c>
      <c r="J105" s="39">
        <f t="shared" si="26"/>
        <v>-9.4836578680637125</v>
      </c>
      <c r="K105" s="39">
        <f t="shared" si="27"/>
        <v>32.136100615253973</v>
      </c>
      <c r="L105" s="40">
        <f t="shared" si="28"/>
        <v>-9.4836578680637125</v>
      </c>
      <c r="M105" s="39">
        <f t="shared" si="29"/>
        <v>0</v>
      </c>
      <c r="N105" s="39">
        <f t="shared" si="30"/>
        <v>123.1877719866512</v>
      </c>
      <c r="O105" s="39"/>
      <c r="P105" s="40">
        <f t="shared" si="31"/>
        <v>-2065.0873506874946</v>
      </c>
    </row>
    <row r="106" spans="1:16" ht="15.75" thickBot="1" x14ac:dyDescent="0.3">
      <c r="A106" s="23">
        <v>84</v>
      </c>
      <c r="B106" s="25">
        <v>35550</v>
      </c>
      <c r="C106" s="41">
        <f>'Índices Diversos'!B102</f>
        <v>0.64</v>
      </c>
      <c r="D106" s="41">
        <f>'Índices Diversos'!C102</f>
        <v>0.62109999999999999</v>
      </c>
      <c r="E106" s="39">
        <f t="shared" si="32"/>
        <v>147.08181665156513</v>
      </c>
      <c r="F106" s="42">
        <v>4</v>
      </c>
      <c r="G106" s="39">
        <f t="shared" si="33"/>
        <v>145.84021473384146</v>
      </c>
      <c r="H106" s="38">
        <v>158.16999999999999</v>
      </c>
      <c r="I106" s="39">
        <f t="shared" si="25"/>
        <v>123.85715083976228</v>
      </c>
      <c r="J106" s="39">
        <f t="shared" si="26"/>
        <v>-10.153036721174802</v>
      </c>
      <c r="K106" s="39">
        <f t="shared" si="27"/>
        <v>32.136100615253973</v>
      </c>
      <c r="L106" s="40">
        <f t="shared" si="28"/>
        <v>-10.153036721174802</v>
      </c>
      <c r="M106" s="39">
        <f t="shared" si="29"/>
        <v>0</v>
      </c>
      <c r="N106" s="39">
        <f t="shared" si="30"/>
        <v>123.85715083976228</v>
      </c>
      <c r="O106" s="39"/>
      <c r="P106" s="40">
        <f t="shared" si="31"/>
        <v>-2202.5400358262427</v>
      </c>
    </row>
    <row r="107" spans="1:16" ht="15.75" thickBot="1" x14ac:dyDescent="0.3">
      <c r="A107" s="23">
        <v>85</v>
      </c>
      <c r="B107" s="25">
        <v>35581</v>
      </c>
      <c r="C107" s="41">
        <f>'Índices Diversos'!B103</f>
        <v>0.55000000000000004</v>
      </c>
      <c r="D107" s="41">
        <f>'Índices Diversos'!C103</f>
        <v>0.63539999999999996</v>
      </c>
      <c r="E107" s="39">
        <f t="shared" si="32"/>
        <v>147.89076664314874</v>
      </c>
      <c r="F107" s="42">
        <v>5</v>
      </c>
      <c r="G107" s="39">
        <f t="shared" si="33"/>
        <v>145.84021473384146</v>
      </c>
      <c r="H107" s="38">
        <v>158.16999999999999</v>
      </c>
      <c r="I107" s="39">
        <f t="shared" si="25"/>
        <v>124.53293927998162</v>
      </c>
      <c r="J107" s="39">
        <f t="shared" si="26"/>
        <v>-10.828825161394141</v>
      </c>
      <c r="K107" s="39">
        <f t="shared" si="27"/>
        <v>32.136100615253973</v>
      </c>
      <c r="L107" s="40">
        <f t="shared" si="28"/>
        <v>-10.828825161394141</v>
      </c>
      <c r="M107" s="39">
        <f t="shared" si="29"/>
        <v>0</v>
      </c>
      <c r="N107" s="39">
        <f t="shared" si="30"/>
        <v>124.53293927998162</v>
      </c>
      <c r="O107" s="39"/>
      <c r="P107" s="40">
        <f t="shared" si="31"/>
        <v>-2341.8591967900493</v>
      </c>
    </row>
    <row r="108" spans="1:16" ht="15.75" thickBot="1" x14ac:dyDescent="0.3">
      <c r="A108" s="23">
        <v>86</v>
      </c>
      <c r="B108" s="25">
        <v>35611</v>
      </c>
      <c r="C108" s="41">
        <f>'Índices Diversos'!B104</f>
        <v>1.42</v>
      </c>
      <c r="D108" s="41">
        <f>'Índices Diversos'!C104</f>
        <v>0.65349999999999997</v>
      </c>
      <c r="E108" s="39">
        <f t="shared" si="32"/>
        <v>149.99081552948144</v>
      </c>
      <c r="F108" s="42">
        <v>6</v>
      </c>
      <c r="G108" s="39">
        <f t="shared" si="33"/>
        <v>145.84021473384146</v>
      </c>
      <c r="H108" s="38">
        <v>158.16999999999999</v>
      </c>
      <c r="I108" s="39">
        <f t="shared" si="25"/>
        <v>125.21790428001316</v>
      </c>
      <c r="J108" s="39">
        <f t="shared" si="26"/>
        <v>-11.51379016142568</v>
      </c>
      <c r="K108" s="39">
        <f t="shared" si="27"/>
        <v>32.136100615253973</v>
      </c>
      <c r="L108" s="40">
        <f t="shared" si="28"/>
        <v>-11.51379016142568</v>
      </c>
      <c r="M108" s="39">
        <f t="shared" si="29"/>
        <v>0</v>
      </c>
      <c r="N108" s="39">
        <f t="shared" si="30"/>
        <v>125.21790428001316</v>
      </c>
      <c r="O108" s="39"/>
      <c r="P108" s="40">
        <f t="shared" si="31"/>
        <v>-2483.1994499255552</v>
      </c>
    </row>
    <row r="109" spans="1:16" ht="15.75" thickBot="1" x14ac:dyDescent="0.3">
      <c r="A109" s="23">
        <v>87</v>
      </c>
      <c r="B109" s="25">
        <v>35642</v>
      </c>
      <c r="C109" s="41">
        <f>'Índices Diversos'!B105</f>
        <v>0.11</v>
      </c>
      <c r="D109" s="41">
        <f>'Índices Diversos'!C105</f>
        <v>0.65800000000000003</v>
      </c>
      <c r="E109" s="39">
        <f t="shared" si="32"/>
        <v>150.15580542656386</v>
      </c>
      <c r="F109" s="42">
        <v>7</v>
      </c>
      <c r="G109" s="39">
        <f t="shared" si="33"/>
        <v>145.84021473384146</v>
      </c>
      <c r="H109" s="38">
        <v>163.30000000000001</v>
      </c>
      <c r="I109" s="39">
        <f t="shared" si="25"/>
        <v>125.91280601372782</v>
      </c>
      <c r="J109" s="39">
        <f t="shared" si="26"/>
        <v>-12.20869189514033</v>
      </c>
      <c r="K109" s="39">
        <f t="shared" si="27"/>
        <v>32.136100615253973</v>
      </c>
      <c r="L109" s="40">
        <f t="shared" si="28"/>
        <v>-12.20869189514033</v>
      </c>
      <c r="M109" s="39">
        <f t="shared" si="29"/>
        <v>0</v>
      </c>
      <c r="N109" s="39">
        <f t="shared" si="30"/>
        <v>125.91280601372782</v>
      </c>
      <c r="O109" s="39"/>
      <c r="P109" s="40">
        <f t="shared" si="31"/>
        <v>-2626.2802145833634</v>
      </c>
    </row>
    <row r="110" spans="1:16" ht="15.75" thickBot="1" x14ac:dyDescent="0.3">
      <c r="A110" s="23">
        <v>88</v>
      </c>
      <c r="B110" s="25">
        <v>35673</v>
      </c>
      <c r="C110" s="41">
        <f>'Índices Diversos'!B106</f>
        <v>-0.76</v>
      </c>
      <c r="D110" s="41">
        <f>'Índices Diversos'!C106</f>
        <v>0.627</v>
      </c>
      <c r="E110" s="39">
        <f t="shared" si="32"/>
        <v>149.01462130532198</v>
      </c>
      <c r="F110" s="42">
        <v>8</v>
      </c>
      <c r="G110" s="39">
        <f t="shared" si="33"/>
        <v>145.84021473384146</v>
      </c>
      <c r="H110" s="38">
        <v>163.30000000000001</v>
      </c>
      <c r="I110" s="39">
        <f t="shared" si="25"/>
        <v>126.61626500163982</v>
      </c>
      <c r="J110" s="39">
        <f t="shared" si="26"/>
        <v>-12.91215088305233</v>
      </c>
      <c r="K110" s="39">
        <f t="shared" si="27"/>
        <v>32.136100615253973</v>
      </c>
      <c r="L110" s="40">
        <f t="shared" si="28"/>
        <v>-12.91215088305233</v>
      </c>
      <c r="M110" s="39">
        <f t="shared" si="29"/>
        <v>0</v>
      </c>
      <c r="N110" s="39">
        <f t="shared" si="30"/>
        <v>126.61626500163982</v>
      </c>
      <c r="O110" s="39"/>
      <c r="P110" s="40">
        <f t="shared" si="31"/>
        <v>-2770.1571405120012</v>
      </c>
    </row>
    <row r="111" spans="1:16" ht="15.75" thickBot="1" x14ac:dyDescent="0.3">
      <c r="A111" s="23">
        <v>89</v>
      </c>
      <c r="B111" s="25">
        <v>35703</v>
      </c>
      <c r="C111" s="41">
        <f>'Índices Diversos'!B107</f>
        <v>0.01</v>
      </c>
      <c r="D111" s="41">
        <f>'Índices Diversos'!C107</f>
        <v>0.64739999999999998</v>
      </c>
      <c r="E111" s="39">
        <f t="shared" si="32"/>
        <v>149.02952276745251</v>
      </c>
      <c r="F111" s="42">
        <v>9</v>
      </c>
      <c r="G111" s="39">
        <f t="shared" si="33"/>
        <v>145.84021473384146</v>
      </c>
      <c r="H111" s="38">
        <v>183.07</v>
      </c>
      <c r="I111" s="39">
        <f t="shared" si="25"/>
        <v>127.32363832984159</v>
      </c>
      <c r="J111" s="39">
        <f t="shared" si="26"/>
        <v>-13.619524211254108</v>
      </c>
      <c r="K111" s="39">
        <f t="shared" si="27"/>
        <v>32.136100615253973</v>
      </c>
      <c r="L111" s="40">
        <f t="shared" si="28"/>
        <v>-13.619524211254108</v>
      </c>
      <c r="M111" s="39">
        <f t="shared" si="29"/>
        <v>0</v>
      </c>
      <c r="N111" s="39">
        <f t="shared" si="30"/>
        <v>127.32363832984159</v>
      </c>
      <c r="O111" s="39"/>
      <c r="P111" s="40">
        <f t="shared" si="31"/>
        <v>-2916.239069404065</v>
      </c>
    </row>
    <row r="112" spans="1:16" ht="15.75" thickBot="1" x14ac:dyDescent="0.3">
      <c r="A112" s="23">
        <v>90</v>
      </c>
      <c r="B112" s="25">
        <v>35734</v>
      </c>
      <c r="C112" s="41">
        <f>'Índices Diversos'!B108</f>
        <v>0.22</v>
      </c>
      <c r="D112" s="41">
        <f>'Índices Diversos'!C108</f>
        <v>0.65529999999999999</v>
      </c>
      <c r="E112" s="39">
        <f t="shared" si="32"/>
        <v>149.35738771754089</v>
      </c>
      <c r="F112" s="42">
        <v>10</v>
      </c>
      <c r="G112" s="39">
        <f t="shared" si="33"/>
        <v>145.84021473384146</v>
      </c>
      <c r="H112" s="38">
        <v>163.5</v>
      </c>
      <c r="I112" s="39">
        <f t="shared" si="25"/>
        <v>128.04185259222976</v>
      </c>
      <c r="J112" s="39">
        <f t="shared" si="26"/>
        <v>-14.337738473642284</v>
      </c>
      <c r="K112" s="39">
        <f t="shared" si="27"/>
        <v>32.136100615253973</v>
      </c>
      <c r="L112" s="40">
        <f t="shared" si="28"/>
        <v>-14.337738473642284</v>
      </c>
      <c r="M112" s="39">
        <f t="shared" si="29"/>
        <v>0</v>
      </c>
      <c r="N112" s="39">
        <f t="shared" si="30"/>
        <v>128.04185259222976</v>
      </c>
      <c r="O112" s="39"/>
      <c r="P112" s="40">
        <f t="shared" si="31"/>
        <v>-3064.2300948781362</v>
      </c>
    </row>
    <row r="113" spans="1:16" ht="15.75" thickBot="1" x14ac:dyDescent="0.3">
      <c r="A113" s="23">
        <v>91</v>
      </c>
      <c r="B113" s="25">
        <v>35764</v>
      </c>
      <c r="C113" s="41">
        <f>'Índices Diversos'!B109</f>
        <v>0.53</v>
      </c>
      <c r="D113" s="41">
        <f>'Índices Diversos'!C109</f>
        <v>1.5334000000000001</v>
      </c>
      <c r="E113" s="39">
        <f t="shared" si="32"/>
        <v>150.14898187244387</v>
      </c>
      <c r="F113" s="42">
        <v>11</v>
      </c>
      <c r="G113" s="39">
        <f t="shared" si="33"/>
        <v>145.84021473384146</v>
      </c>
      <c r="H113" s="38">
        <v>163.30000000000001</v>
      </c>
      <c r="I113" s="39">
        <f t="shared" si="25"/>
        <v>128.7694529600991</v>
      </c>
      <c r="J113" s="39">
        <f t="shared" si="26"/>
        <v>-15.065338841511632</v>
      </c>
      <c r="K113" s="39">
        <f t="shared" si="27"/>
        <v>32.136100615253973</v>
      </c>
      <c r="L113" s="40">
        <f t="shared" si="28"/>
        <v>-15.065338841511632</v>
      </c>
      <c r="M113" s="39">
        <f t="shared" si="29"/>
        <v>0</v>
      </c>
      <c r="N113" s="39">
        <f t="shared" si="30"/>
        <v>128.7694529600991</v>
      </c>
      <c r="O113" s="39"/>
      <c r="P113" s="40">
        <f t="shared" si="31"/>
        <v>-3241.9610029047867</v>
      </c>
    </row>
    <row r="114" spans="1:16" ht="15.75" thickBot="1" x14ac:dyDescent="0.3">
      <c r="A114" s="23">
        <v>92</v>
      </c>
      <c r="B114" s="25">
        <v>35795</v>
      </c>
      <c r="C114" s="41">
        <f>'Índices Diversos'!B110</f>
        <v>0.56999999999999995</v>
      </c>
      <c r="D114" s="41">
        <f>'Índices Diversos'!C110</f>
        <v>1.3085</v>
      </c>
      <c r="E114" s="39">
        <f t="shared" si="32"/>
        <v>151.00483106911679</v>
      </c>
      <c r="F114" s="42">
        <v>12</v>
      </c>
      <c r="G114" s="39">
        <f t="shared" si="33"/>
        <v>145.84021473384146</v>
      </c>
      <c r="H114" s="38">
        <v>163.30000000000001</v>
      </c>
      <c r="I114" s="39">
        <f t="shared" si="25"/>
        <v>129.64326996114829</v>
      </c>
      <c r="J114" s="39">
        <f t="shared" si="26"/>
        <v>-15.939155842560805</v>
      </c>
      <c r="K114" s="39">
        <f t="shared" si="27"/>
        <v>32.136100615253973</v>
      </c>
      <c r="L114" s="40">
        <f t="shared" si="28"/>
        <v>-15.939155842560805</v>
      </c>
      <c r="M114" s="39">
        <f t="shared" si="29"/>
        <v>0</v>
      </c>
      <c r="N114" s="39">
        <f t="shared" si="30"/>
        <v>129.64326996114829</v>
      </c>
      <c r="O114" s="39"/>
      <c r="P114" s="40">
        <f t="shared" si="31"/>
        <v>-3415.7217147763859</v>
      </c>
    </row>
    <row r="115" spans="1:16" ht="15.75" thickBot="1" x14ac:dyDescent="0.3">
      <c r="A115" s="23">
        <v>93</v>
      </c>
      <c r="B115" s="25">
        <v>35826</v>
      </c>
      <c r="C115" s="41">
        <f>'Índices Diversos'!B111</f>
        <v>0.24</v>
      </c>
      <c r="D115" s="41">
        <f>'Índices Diversos'!C111</f>
        <v>1.1458999999999999</v>
      </c>
      <c r="E115" s="39">
        <f t="shared" si="32"/>
        <v>151.36724266368267</v>
      </c>
      <c r="F115" s="42">
        <v>1</v>
      </c>
      <c r="G115" s="39">
        <f t="shared" si="33"/>
        <v>145.84021473384146</v>
      </c>
      <c r="H115" s="38">
        <v>163.30000000000001</v>
      </c>
      <c r="I115" s="39">
        <f t="shared" si="25"/>
        <v>130.49756742597103</v>
      </c>
      <c r="J115" s="39">
        <f t="shared" si="26"/>
        <v>-16.793453307383537</v>
      </c>
      <c r="K115" s="39">
        <f t="shared" si="27"/>
        <v>32.136100615253973</v>
      </c>
      <c r="L115" s="40">
        <f t="shared" si="28"/>
        <v>-16.793453307383537</v>
      </c>
      <c r="M115" s="39">
        <f t="shared" si="29"/>
        <v>0</v>
      </c>
      <c r="N115" s="39">
        <f t="shared" si="30"/>
        <v>130.49756742597103</v>
      </c>
      <c r="O115" s="39"/>
      <c r="P115" s="40">
        <f t="shared" si="31"/>
        <v>-3586.8554089571135</v>
      </c>
    </row>
    <row r="116" spans="1:16" ht="15.75" thickBot="1" x14ac:dyDescent="0.3">
      <c r="A116" s="23">
        <v>94</v>
      </c>
      <c r="B116" s="25">
        <v>35854</v>
      </c>
      <c r="C116" s="41">
        <f>'Índices Diversos'!B112</f>
        <v>-0.16</v>
      </c>
      <c r="D116" s="41">
        <f>'Índices Diversos'!C112</f>
        <v>0.4461</v>
      </c>
      <c r="E116" s="39">
        <f t="shared" si="32"/>
        <v>151.12505507542079</v>
      </c>
      <c r="F116" s="42">
        <v>2</v>
      </c>
      <c r="G116" s="39">
        <f t="shared" si="33"/>
        <v>151.12505507542079</v>
      </c>
      <c r="H116" s="38">
        <v>163.30000000000001</v>
      </c>
      <c r="I116" s="39">
        <f t="shared" si="25"/>
        <v>135.45926730201234</v>
      </c>
      <c r="J116" s="39">
        <f t="shared" si="26"/>
        <v>-17.634834995508633</v>
      </c>
      <c r="K116" s="39">
        <f t="shared" si="27"/>
        <v>33.300622768917101</v>
      </c>
      <c r="L116" s="40">
        <f t="shared" si="28"/>
        <v>-17.634834995508633</v>
      </c>
      <c r="M116" s="39">
        <f t="shared" si="29"/>
        <v>0</v>
      </c>
      <c r="N116" s="39">
        <f t="shared" si="30"/>
        <v>135.45926730201234</v>
      </c>
      <c r="O116" s="39"/>
      <c r="P116" s="40">
        <f t="shared" si="31"/>
        <v>-3738.9199220299179</v>
      </c>
    </row>
    <row r="117" spans="1:16" ht="15.75" thickBot="1" x14ac:dyDescent="0.3">
      <c r="A117" s="23">
        <v>95</v>
      </c>
      <c r="B117" s="25">
        <v>35885</v>
      </c>
      <c r="C117" s="41">
        <f>'Índices Diversos'!B113</f>
        <v>-0.23</v>
      </c>
      <c r="D117" s="41">
        <f>'Índices Diversos'!C113</f>
        <v>0.89949999999999997</v>
      </c>
      <c r="E117" s="39">
        <f t="shared" si="32"/>
        <v>150.77746744874733</v>
      </c>
      <c r="F117" s="42">
        <v>3</v>
      </c>
      <c r="G117" s="39">
        <f t="shared" si="33"/>
        <v>151.12505507542079</v>
      </c>
      <c r="H117" s="38">
        <v>163.30000000000001</v>
      </c>
      <c r="I117" s="39">
        <f t="shared" si="25"/>
        <v>136.20689504022968</v>
      </c>
      <c r="J117" s="39">
        <f t="shared" si="26"/>
        <v>-18.38246273372598</v>
      </c>
      <c r="K117" s="39">
        <f t="shared" si="27"/>
        <v>33.300622768917101</v>
      </c>
      <c r="L117" s="40">
        <f t="shared" si="28"/>
        <v>-18.38246273372598</v>
      </c>
      <c r="M117" s="39">
        <f t="shared" si="29"/>
        <v>0</v>
      </c>
      <c r="N117" s="39">
        <f t="shared" si="30"/>
        <v>136.20689504022968</v>
      </c>
      <c r="O117" s="39"/>
      <c r="P117" s="40">
        <f t="shared" si="31"/>
        <v>-3909.9835827896932</v>
      </c>
    </row>
    <row r="118" spans="1:16" ht="15.75" thickBot="1" x14ac:dyDescent="0.3">
      <c r="A118" s="23">
        <v>96</v>
      </c>
      <c r="B118" s="25">
        <v>35915</v>
      </c>
      <c r="C118" s="41">
        <f>'Índices Diversos'!B114</f>
        <v>0.62</v>
      </c>
      <c r="D118" s="41">
        <f>'Índices Diversos'!C114</f>
        <v>0.47199999999999998</v>
      </c>
      <c r="E118" s="39">
        <f t="shared" si="32"/>
        <v>151.71228774692958</v>
      </c>
      <c r="F118" s="42">
        <v>4</v>
      </c>
      <c r="G118" s="39">
        <f t="shared" si="33"/>
        <v>151.12505507542079</v>
      </c>
      <c r="H118" s="38">
        <v>163.30000000000001</v>
      </c>
      <c r="I118" s="39">
        <f t="shared" si="25"/>
        <v>137.04793240786179</v>
      </c>
      <c r="J118" s="39">
        <f t="shared" si="26"/>
        <v>-19.223500101358095</v>
      </c>
      <c r="K118" s="39">
        <f t="shared" si="27"/>
        <v>33.300622768917101</v>
      </c>
      <c r="L118" s="40">
        <f t="shared" si="28"/>
        <v>-19.223500101358095</v>
      </c>
      <c r="M118" s="39">
        <f t="shared" si="29"/>
        <v>0</v>
      </c>
      <c r="N118" s="39">
        <f t="shared" si="30"/>
        <v>137.04793240786179</v>
      </c>
      <c r="O118" s="39"/>
      <c r="P118" s="40">
        <f t="shared" si="31"/>
        <v>-4066.1335039492874</v>
      </c>
    </row>
    <row r="119" spans="1:16" ht="15.75" thickBot="1" x14ac:dyDescent="0.3">
      <c r="A119" s="23">
        <v>97</v>
      </c>
      <c r="B119" s="25">
        <v>35946</v>
      </c>
      <c r="C119" s="41">
        <f>'Índices Diversos'!B115</f>
        <v>0.52</v>
      </c>
      <c r="D119" s="41">
        <f>'Índices Diversos'!C115</f>
        <v>0.45429999999999998</v>
      </c>
      <c r="E119" s="39">
        <f t="shared" si="32"/>
        <v>152.50119164321362</v>
      </c>
      <c r="F119" s="42">
        <v>5</v>
      </c>
      <c r="G119" s="39">
        <f t="shared" si="33"/>
        <v>151.12505507542079</v>
      </c>
      <c r="H119" s="38">
        <v>184.38</v>
      </c>
      <c r="I119" s="39">
        <f t="shared" si="25"/>
        <v>137.81564612370732</v>
      </c>
      <c r="J119" s="39">
        <f t="shared" si="26"/>
        <v>-19.991213817203633</v>
      </c>
      <c r="K119" s="39">
        <f t="shared" si="27"/>
        <v>33.300622768917101</v>
      </c>
      <c r="L119" s="40">
        <f t="shared" si="28"/>
        <v>-19.991213817203633</v>
      </c>
      <c r="M119" s="39">
        <f t="shared" si="29"/>
        <v>0</v>
      </c>
      <c r="N119" s="39">
        <f t="shared" si="30"/>
        <v>137.81564612370732</v>
      </c>
      <c r="O119" s="39"/>
      <c r="P119" s="40">
        <f t="shared" si="31"/>
        <v>-4223.0476910617763</v>
      </c>
    </row>
    <row r="120" spans="1:16" ht="15.75" thickBot="1" x14ac:dyDescent="0.3">
      <c r="A120" s="23">
        <v>98</v>
      </c>
      <c r="B120" s="25">
        <v>35976</v>
      </c>
      <c r="C120" s="41">
        <f>'Índices Diversos'!B116</f>
        <v>0.19</v>
      </c>
      <c r="D120" s="41">
        <f>'Índices Diversos'!C116</f>
        <v>0.49130000000000001</v>
      </c>
      <c r="E120" s="39">
        <f t="shared" si="32"/>
        <v>152.79094390733573</v>
      </c>
      <c r="F120" s="42">
        <v>6</v>
      </c>
      <c r="G120" s="39">
        <f t="shared" si="33"/>
        <v>151.12505507542079</v>
      </c>
      <c r="H120" s="38">
        <v>160.94</v>
      </c>
      <c r="I120" s="39">
        <f t="shared" si="25"/>
        <v>138.58711736597513</v>
      </c>
      <c r="J120" s="39">
        <f t="shared" si="26"/>
        <v>-20.76268505947143</v>
      </c>
      <c r="K120" s="39">
        <f t="shared" si="27"/>
        <v>33.300622768917101</v>
      </c>
      <c r="L120" s="40">
        <f t="shared" si="28"/>
        <v>-20.76268505947143</v>
      </c>
      <c r="M120" s="39">
        <f t="shared" si="29"/>
        <v>0</v>
      </c>
      <c r="N120" s="39">
        <f t="shared" si="30"/>
        <v>138.58711736597513</v>
      </c>
      <c r="O120" s="39"/>
      <c r="P120" s="40">
        <f t="shared" si="31"/>
        <v>-4383.0635202415569</v>
      </c>
    </row>
    <row r="121" spans="1:16" ht="15.75" thickBot="1" x14ac:dyDescent="0.3">
      <c r="A121" s="23">
        <v>99</v>
      </c>
      <c r="B121" s="25">
        <v>36007</v>
      </c>
      <c r="C121" s="41">
        <f>'Índices Diversos'!B117</f>
        <v>-0.77</v>
      </c>
      <c r="D121" s="41">
        <f>'Índices Diversos'!C117</f>
        <v>0.55030000000000001</v>
      </c>
      <c r="E121" s="39">
        <f t="shared" si="32"/>
        <v>151.61445363924923</v>
      </c>
      <c r="F121" s="42">
        <v>7</v>
      </c>
      <c r="G121" s="39">
        <f t="shared" si="33"/>
        <v>151.12505507542079</v>
      </c>
      <c r="H121" s="38">
        <v>184.88</v>
      </c>
      <c r="I121" s="39">
        <f t="shared" si="25"/>
        <v>139.37383788367657</v>
      </c>
      <c r="J121" s="39">
        <f t="shared" si="26"/>
        <v>-21.549405577172863</v>
      </c>
      <c r="K121" s="39">
        <f t="shared" si="27"/>
        <v>33.300622768917101</v>
      </c>
      <c r="L121" s="40">
        <f t="shared" si="28"/>
        <v>-21.549405577172863</v>
      </c>
      <c r="M121" s="39">
        <f t="shared" si="29"/>
        <v>0</v>
      </c>
      <c r="N121" s="39">
        <f t="shared" si="30"/>
        <v>139.37383788367657</v>
      </c>
      <c r="O121" s="39"/>
      <c r="P121" s="40">
        <f t="shared" si="31"/>
        <v>-4547.3243309069967</v>
      </c>
    </row>
    <row r="122" spans="1:16" ht="15.75" thickBot="1" x14ac:dyDescent="0.3">
      <c r="A122" s="23">
        <v>100</v>
      </c>
      <c r="B122" s="25">
        <v>36038</v>
      </c>
      <c r="C122" s="41">
        <f>'Índices Diversos'!B118</f>
        <v>-1</v>
      </c>
      <c r="D122" s="41">
        <f>'Índices Diversos'!C118</f>
        <v>0.37490000000000001</v>
      </c>
      <c r="E122" s="39">
        <f t="shared" si="32"/>
        <v>150.09830910285675</v>
      </c>
      <c r="F122" s="42">
        <v>8</v>
      </c>
      <c r="G122" s="39">
        <f t="shared" si="33"/>
        <v>151.12505507542079</v>
      </c>
      <c r="H122" s="38">
        <v>184.88</v>
      </c>
      <c r="I122" s="39">
        <f t="shared" si="25"/>
        <v>140.1814289243078</v>
      </c>
      <c r="J122" s="39">
        <f t="shared" si="26"/>
        <v>-22.356996617804114</v>
      </c>
      <c r="K122" s="39">
        <f t="shared" si="27"/>
        <v>33.300622768917101</v>
      </c>
      <c r="L122" s="40">
        <f t="shared" si="28"/>
        <v>-22.356996617804114</v>
      </c>
      <c r="M122" s="39">
        <f t="shared" si="29"/>
        <v>0</v>
      </c>
      <c r="N122" s="39">
        <f t="shared" si="30"/>
        <v>140.1814289243078</v>
      </c>
      <c r="O122" s="39"/>
      <c r="P122" s="40">
        <f t="shared" si="31"/>
        <v>-4705.0792189249114</v>
      </c>
    </row>
    <row r="123" spans="1:16" ht="15.75" thickBot="1" x14ac:dyDescent="0.3">
      <c r="A123" s="23">
        <v>101</v>
      </c>
      <c r="B123" s="25">
        <v>36068</v>
      </c>
      <c r="C123" s="41">
        <f>'Índices Diversos'!B119</f>
        <v>-0.66</v>
      </c>
      <c r="D123" s="41">
        <f>'Índices Diversos'!C119</f>
        <v>0.45119999999999999</v>
      </c>
      <c r="E123" s="39">
        <f t="shared" si="32"/>
        <v>149.1076602627779</v>
      </c>
      <c r="F123" s="42">
        <v>9</v>
      </c>
      <c r="G123" s="39">
        <f t="shared" si="33"/>
        <v>151.12505507542079</v>
      </c>
      <c r="H123" s="38">
        <v>184.88</v>
      </c>
      <c r="I123" s="39">
        <f t="shared" si="25"/>
        <v>140.95703348672862</v>
      </c>
      <c r="J123" s="39">
        <f t="shared" si="26"/>
        <v>-23.132601180224917</v>
      </c>
      <c r="K123" s="39">
        <f t="shared" si="27"/>
        <v>33.300622768917101</v>
      </c>
      <c r="L123" s="40">
        <f t="shared" si="28"/>
        <v>-23.132601180224917</v>
      </c>
      <c r="M123" s="39">
        <f t="shared" si="29"/>
        <v>0</v>
      </c>
      <c r="N123" s="39">
        <f t="shared" si="30"/>
        <v>140.95703348672862</v>
      </c>
      <c r="O123" s="39"/>
      <c r="P123" s="40">
        <f t="shared" si="31"/>
        <v>-4867.9015679825216</v>
      </c>
    </row>
    <row r="124" spans="1:16" ht="15.75" thickBot="1" x14ac:dyDescent="0.3">
      <c r="A124" s="23">
        <v>102</v>
      </c>
      <c r="B124" s="25">
        <v>36099</v>
      </c>
      <c r="C124" s="41">
        <f>'Índices Diversos'!B120</f>
        <v>0.02</v>
      </c>
      <c r="D124" s="41">
        <f>'Índices Diversos'!C120</f>
        <v>0.88919999999999999</v>
      </c>
      <c r="E124" s="39">
        <f t="shared" si="32"/>
        <v>149.13748179483045</v>
      </c>
      <c r="F124" s="42">
        <v>10</v>
      </c>
      <c r="G124" s="39">
        <f t="shared" si="33"/>
        <v>151.12505507542079</v>
      </c>
      <c r="H124" s="38">
        <v>184.88</v>
      </c>
      <c r="I124" s="39">
        <f t="shared" si="25"/>
        <v>141.75755230665141</v>
      </c>
      <c r="J124" s="39">
        <f t="shared" si="26"/>
        <v>-23.933120000147717</v>
      </c>
      <c r="K124" s="39">
        <f t="shared" si="27"/>
        <v>33.300622768917101</v>
      </c>
      <c r="L124" s="40">
        <f t="shared" si="28"/>
        <v>-23.933120000147717</v>
      </c>
      <c r="M124" s="39">
        <f t="shared" si="29"/>
        <v>0</v>
      </c>
      <c r="N124" s="39">
        <f t="shared" si="30"/>
        <v>141.75755230665141</v>
      </c>
      <c r="O124" s="39"/>
      <c r="P124" s="40">
        <f t="shared" si="31"/>
        <v>-5054.2050091867841</v>
      </c>
    </row>
    <row r="125" spans="1:16" ht="15.75" thickBot="1" x14ac:dyDescent="0.3">
      <c r="A125" s="23">
        <v>103</v>
      </c>
      <c r="B125" s="25">
        <v>36129</v>
      </c>
      <c r="C125" s="41">
        <f>'Índices Diversos'!B121</f>
        <v>-0.44</v>
      </c>
      <c r="D125" s="41">
        <f>'Índices Diversos'!C121</f>
        <v>0.61360000000000003</v>
      </c>
      <c r="E125" s="39">
        <f t="shared" si="32"/>
        <v>148.4812768749332</v>
      </c>
      <c r="F125" s="42">
        <v>11</v>
      </c>
      <c r="G125" s="39">
        <f t="shared" si="33"/>
        <v>151.12505507542079</v>
      </c>
      <c r="H125" s="37">
        <v>184.88</v>
      </c>
      <c r="I125" s="39">
        <f t="shared" si="25"/>
        <v>142.67351631136938</v>
      </c>
      <c r="J125" s="39">
        <f t="shared" si="26"/>
        <v>-24.849084004865674</v>
      </c>
      <c r="K125" s="39">
        <f t="shared" si="27"/>
        <v>33.300622768917101</v>
      </c>
      <c r="L125" s="40">
        <f t="shared" si="28"/>
        <v>-24.849084004865674</v>
      </c>
      <c r="M125" s="39">
        <f t="shared" si="29"/>
        <v>0</v>
      </c>
      <c r="N125" s="39">
        <f t="shared" si="30"/>
        <v>142.67351631136938</v>
      </c>
      <c r="O125" s="39"/>
      <c r="P125" s="40">
        <f t="shared" si="31"/>
        <v>-5228.7665721306093</v>
      </c>
    </row>
    <row r="126" spans="1:16" ht="15.75" thickBot="1" x14ac:dyDescent="0.3">
      <c r="A126" s="23">
        <v>104</v>
      </c>
      <c r="B126" s="25">
        <v>36160</v>
      </c>
      <c r="C126" s="41">
        <f>'Índices Diversos'!B122</f>
        <v>-0.12</v>
      </c>
      <c r="D126" s="41">
        <f>'Índices Diversos'!C122</f>
        <v>0.74339999999999995</v>
      </c>
      <c r="E126" s="39">
        <f t="shared" si="32"/>
        <v>148.30309934268328</v>
      </c>
      <c r="F126" s="42">
        <v>12</v>
      </c>
      <c r="G126" s="39">
        <f t="shared" si="33"/>
        <v>151.12505507542079</v>
      </c>
      <c r="H126" s="38">
        <v>184.88</v>
      </c>
      <c r="I126" s="39">
        <f t="shared" si="25"/>
        <v>143.53175117396938</v>
      </c>
      <c r="J126" s="39">
        <f t="shared" si="26"/>
        <v>-25.707318867465695</v>
      </c>
      <c r="K126" s="39">
        <f t="shared" si="27"/>
        <v>33.300622768917101</v>
      </c>
      <c r="L126" s="40">
        <f t="shared" si="28"/>
        <v>-25.707318867465695</v>
      </c>
      <c r="M126" s="39">
        <f t="shared" si="29"/>
        <v>0</v>
      </c>
      <c r="N126" s="39">
        <f t="shared" si="30"/>
        <v>143.53175117396938</v>
      </c>
      <c r="O126" s="39"/>
      <c r="P126" s="40">
        <f t="shared" si="31"/>
        <v>-5412.2359890400248</v>
      </c>
    </row>
    <row r="127" spans="1:16" ht="15.75" thickBot="1" x14ac:dyDescent="0.3">
      <c r="A127" s="23">
        <v>105</v>
      </c>
      <c r="B127" s="25">
        <v>36191</v>
      </c>
      <c r="C127" s="41">
        <f>'Índices Diversos'!B123</f>
        <v>0.5</v>
      </c>
      <c r="D127" s="41">
        <f>'Índices Diversos'!C123</f>
        <v>0.51629999999999998</v>
      </c>
      <c r="E127" s="39">
        <f t="shared" si="32"/>
        <v>149.0446148393967</v>
      </c>
      <c r="F127" s="42">
        <v>1</v>
      </c>
      <c r="G127" s="39">
        <f t="shared" si="33"/>
        <v>151.12505507542079</v>
      </c>
      <c r="H127" s="38">
        <v>184.88</v>
      </c>
      <c r="I127" s="39">
        <f t="shared" si="25"/>
        <v>144.43378165053673</v>
      </c>
      <c r="J127" s="39">
        <f t="shared" si="26"/>
        <v>-26.609349344033035</v>
      </c>
      <c r="K127" s="39">
        <f t="shared" si="27"/>
        <v>33.300622768917101</v>
      </c>
      <c r="L127" s="40">
        <f t="shared" si="28"/>
        <v>-26.609349344033035</v>
      </c>
      <c r="M127" s="39">
        <f t="shared" si="29"/>
        <v>0</v>
      </c>
      <c r="N127" s="39">
        <f t="shared" si="30"/>
        <v>144.43378165053673</v>
      </c>
      <c r="O127" s="39"/>
      <c r="P127" s="40">
        <f t="shared" si="31"/>
        <v>-5585.3588567166371</v>
      </c>
    </row>
    <row r="128" spans="1:16" ht="15.75" thickBot="1" x14ac:dyDescent="0.3">
      <c r="A128" s="23">
        <v>106</v>
      </c>
      <c r="B128" s="25">
        <v>36219</v>
      </c>
      <c r="C128" s="41">
        <f>'Índices Diversos'!B124</f>
        <v>1.41</v>
      </c>
      <c r="D128" s="41">
        <f>'Índices Diversos'!C124</f>
        <v>0.82979999999999998</v>
      </c>
      <c r="E128" s="39">
        <f t="shared" si="32"/>
        <v>151.14614390863218</v>
      </c>
      <c r="F128" s="42">
        <v>2</v>
      </c>
      <c r="G128" s="39">
        <f t="shared" si="33"/>
        <v>151.14614390863218</v>
      </c>
      <c r="H128" s="38">
        <v>184.88</v>
      </c>
      <c r="I128" s="39">
        <f t="shared" si="25"/>
        <v>145.3013850221862</v>
      </c>
      <c r="J128" s="39">
        <f t="shared" si="26"/>
        <v>-27.460510837134311</v>
      </c>
      <c r="K128" s="39">
        <f t="shared" si="27"/>
        <v>33.305269723580302</v>
      </c>
      <c r="L128" s="40">
        <f t="shared" si="28"/>
        <v>-27.460510837134311</v>
      </c>
      <c r="M128" s="39">
        <f t="shared" si="29"/>
        <v>0</v>
      </c>
      <c r="N128" s="39">
        <f t="shared" si="30"/>
        <v>145.3013850221862</v>
      </c>
      <c r="O128" s="39"/>
      <c r="P128" s="40">
        <f t="shared" si="31"/>
        <v>-5778.2132604247718</v>
      </c>
    </row>
    <row r="129" spans="1:16" ht="15.75" thickBot="1" x14ac:dyDescent="0.3">
      <c r="A129" s="23">
        <v>107</v>
      </c>
      <c r="B129" s="25">
        <v>36250</v>
      </c>
      <c r="C129" s="41">
        <f>'Índices Diversos'!B125</f>
        <v>0.56000000000000005</v>
      </c>
      <c r="D129" s="41">
        <f>'Índices Diversos'!C125</f>
        <v>1.1614</v>
      </c>
      <c r="E129" s="39">
        <f t="shared" si="32"/>
        <v>151.99256231452051</v>
      </c>
      <c r="F129" s="42">
        <v>3</v>
      </c>
      <c r="G129" s="39">
        <f t="shared" si="33"/>
        <v>151.14614390863218</v>
      </c>
      <c r="H129" s="38">
        <v>184.88</v>
      </c>
      <c r="I129" s="39">
        <f t="shared" si="25"/>
        <v>146.24955694432649</v>
      </c>
      <c r="J129" s="39">
        <f t="shared" si="26"/>
        <v>-28.408682759274601</v>
      </c>
      <c r="K129" s="39">
        <f t="shared" si="27"/>
        <v>33.305269723580302</v>
      </c>
      <c r="L129" s="40">
        <f t="shared" si="28"/>
        <v>-28.408682759274601</v>
      </c>
      <c r="M129" s="39">
        <f t="shared" si="29"/>
        <v>0</v>
      </c>
      <c r="N129" s="39">
        <f t="shared" si="30"/>
        <v>146.24955694432649</v>
      </c>
      <c r="O129" s="39"/>
      <c r="P129" s="40">
        <f t="shared" si="31"/>
        <v>-5993.2695285300224</v>
      </c>
    </row>
    <row r="130" spans="1:16" ht="15.75" thickBot="1" x14ac:dyDescent="0.3">
      <c r="A130" s="23">
        <v>108</v>
      </c>
      <c r="B130" s="25">
        <v>36280</v>
      </c>
      <c r="C130" s="41">
        <f>'Índices Diversos'!B126</f>
        <v>0.47</v>
      </c>
      <c r="D130" s="41">
        <f>'Índices Diversos'!C126</f>
        <v>0.60919999999999996</v>
      </c>
      <c r="E130" s="39">
        <f t="shared" si="32"/>
        <v>152.70692735739877</v>
      </c>
      <c r="F130" s="42">
        <v>4</v>
      </c>
      <c r="G130" s="39">
        <f t="shared" si="33"/>
        <v>151.14614390863218</v>
      </c>
      <c r="H130" s="38">
        <v>184.88</v>
      </c>
      <c r="I130" s="39">
        <f t="shared" si="25"/>
        <v>147.30688470649815</v>
      </c>
      <c r="J130" s="39">
        <f t="shared" si="26"/>
        <v>-29.466010521446268</v>
      </c>
      <c r="K130" s="39">
        <f t="shared" si="27"/>
        <v>33.305269723580302</v>
      </c>
      <c r="L130" s="40">
        <f t="shared" si="28"/>
        <v>-29.466010521446268</v>
      </c>
      <c r="M130" s="39">
        <f t="shared" si="29"/>
        <v>0</v>
      </c>
      <c r="N130" s="39">
        <f t="shared" si="30"/>
        <v>147.30688470649815</v>
      </c>
      <c r="O130" s="39"/>
      <c r="P130" s="40">
        <f t="shared" si="31"/>
        <v>-6177.9848047459573</v>
      </c>
    </row>
    <row r="131" spans="1:16" ht="15.75" thickBot="1" x14ac:dyDescent="0.3">
      <c r="A131" s="23">
        <v>109</v>
      </c>
      <c r="B131" s="25">
        <v>36311</v>
      </c>
      <c r="C131" s="41">
        <f>'Índices Diversos'!B127</f>
        <v>-0.37</v>
      </c>
      <c r="D131" s="41">
        <f>'Índices Diversos'!C127</f>
        <v>0.57609999999999995</v>
      </c>
      <c r="E131" s="39">
        <f t="shared" si="32"/>
        <v>152.1419117261764</v>
      </c>
      <c r="F131" s="42">
        <v>5</v>
      </c>
      <c r="G131" s="39">
        <f t="shared" si="33"/>
        <v>151.14614390863218</v>
      </c>
      <c r="H131" s="38">
        <v>184.88</v>
      </c>
      <c r="I131" s="39">
        <f t="shared" si="25"/>
        <v>148.21504047131748</v>
      </c>
      <c r="J131" s="39">
        <f t="shared" si="26"/>
        <v>-30.374166286265602</v>
      </c>
      <c r="K131" s="39">
        <f t="shared" si="27"/>
        <v>33.305269723580302</v>
      </c>
      <c r="L131" s="40">
        <f t="shared" si="28"/>
        <v>-30.374166286265602</v>
      </c>
      <c r="M131" s="39">
        <f t="shared" si="29"/>
        <v>0</v>
      </c>
      <c r="N131" s="39">
        <f t="shared" si="30"/>
        <v>148.21504047131748</v>
      </c>
      <c r="O131" s="39"/>
      <c r="P131" s="40">
        <f t="shared" si="31"/>
        <v>-6362.6450825255715</v>
      </c>
    </row>
    <row r="132" spans="1:16" ht="15.75" thickBot="1" x14ac:dyDescent="0.3">
      <c r="A132" s="23">
        <v>110</v>
      </c>
      <c r="B132" s="25">
        <v>36341</v>
      </c>
      <c r="C132" s="41">
        <f>'Índices Diversos'!B128</f>
        <v>-0.08</v>
      </c>
      <c r="D132" s="41">
        <f>'Índices Diversos'!C128</f>
        <v>0.31080000000000002</v>
      </c>
      <c r="E132" s="39">
        <f t="shared" si="32"/>
        <v>152.02019819679546</v>
      </c>
      <c r="F132" s="42">
        <v>6</v>
      </c>
      <c r="G132" s="39">
        <f t="shared" si="33"/>
        <v>151.14614390863218</v>
      </c>
      <c r="H132" s="38">
        <v>184.88</v>
      </c>
      <c r="I132" s="39">
        <f t="shared" si="25"/>
        <v>149.12292583539886</v>
      </c>
      <c r="J132" s="39">
        <f t="shared" si="26"/>
        <v>-31.282051650346979</v>
      </c>
      <c r="K132" s="39">
        <f t="shared" si="27"/>
        <v>33.305269723580302</v>
      </c>
      <c r="L132" s="40">
        <f t="shared" si="28"/>
        <v>-31.282051650346979</v>
      </c>
      <c r="M132" s="39">
        <f t="shared" si="29"/>
        <v>0</v>
      </c>
      <c r="N132" s="39">
        <f t="shared" si="30"/>
        <v>149.12292583539886</v>
      </c>
      <c r="O132" s="39"/>
      <c r="P132" s="40">
        <f t="shared" si="31"/>
        <v>-6532.0065833309563</v>
      </c>
    </row>
    <row r="133" spans="1:16" ht="15.75" thickBot="1" x14ac:dyDescent="0.3">
      <c r="A133" s="23">
        <v>111</v>
      </c>
      <c r="B133" s="25">
        <v>36372</v>
      </c>
      <c r="C133" s="41">
        <f>'Índices Diversos'!B129</f>
        <v>1.0900000000000001</v>
      </c>
      <c r="D133" s="41">
        <f>'Índices Diversos'!C129</f>
        <v>0.29330000000000001</v>
      </c>
      <c r="E133" s="39">
        <f t="shared" si="32"/>
        <v>153.67721835714053</v>
      </c>
      <c r="F133" s="42">
        <v>7</v>
      </c>
      <c r="G133" s="39">
        <f t="shared" si="33"/>
        <v>151.14614390863218</v>
      </c>
      <c r="H133" s="38">
        <v>205.84</v>
      </c>
      <c r="I133" s="39">
        <f t="shared" si="25"/>
        <v>149.95559450496285</v>
      </c>
      <c r="J133" s="39">
        <f t="shared" si="26"/>
        <v>-32.114720319910951</v>
      </c>
      <c r="K133" s="39">
        <f t="shared" si="27"/>
        <v>33.305269723580302</v>
      </c>
      <c r="L133" s="40">
        <f t="shared" si="28"/>
        <v>-32.114720319910951</v>
      </c>
      <c r="M133" s="39">
        <f t="shared" si="29"/>
        <v>0</v>
      </c>
      <c r="N133" s="39">
        <f t="shared" si="30"/>
        <v>149.95559450496285</v>
      </c>
      <c r="O133" s="39"/>
      <c r="P133" s="40">
        <f t="shared" si="31"/>
        <v>-6701.560372903512</v>
      </c>
    </row>
    <row r="134" spans="1:16" ht="15.75" thickBot="1" x14ac:dyDescent="0.3">
      <c r="A134" s="23">
        <v>112</v>
      </c>
      <c r="B134" s="25">
        <v>36403</v>
      </c>
      <c r="C134" s="41">
        <f>'Índices Diversos'!B130</f>
        <v>0.74</v>
      </c>
      <c r="D134" s="41">
        <f>'Índices Diversos'!C130</f>
        <v>0.29449999999999998</v>
      </c>
      <c r="E134" s="39">
        <f t="shared" si="32"/>
        <v>154.81442977298337</v>
      </c>
      <c r="F134" s="42">
        <v>8</v>
      </c>
      <c r="G134" s="39">
        <f t="shared" si="33"/>
        <v>151.14614390863218</v>
      </c>
      <c r="H134" s="38">
        <v>205.84</v>
      </c>
      <c r="I134" s="39">
        <f t="shared" si="25"/>
        <v>150.7892085654874</v>
      </c>
      <c r="J134" s="39">
        <f t="shared" si="26"/>
        <v>-32.948334380435512</v>
      </c>
      <c r="K134" s="39">
        <f t="shared" si="27"/>
        <v>33.305269723580302</v>
      </c>
      <c r="L134" s="40">
        <f t="shared" si="28"/>
        <v>-32.948334380435512</v>
      </c>
      <c r="M134" s="39">
        <f t="shared" si="29"/>
        <v>0</v>
      </c>
      <c r="N134" s="39">
        <f t="shared" si="30"/>
        <v>150.7892085654874</v>
      </c>
      <c r="O134" s="39"/>
      <c r="P134" s="40">
        <f t="shared" si="31"/>
        <v>-6872.5297509864258</v>
      </c>
    </row>
    <row r="135" spans="1:16" ht="15.75" thickBot="1" x14ac:dyDescent="0.3">
      <c r="A135" s="23">
        <v>113</v>
      </c>
      <c r="B135" s="25">
        <v>36433</v>
      </c>
      <c r="C135" s="41">
        <f>'Índices Diversos'!B131</f>
        <v>0.91</v>
      </c>
      <c r="D135" s="41">
        <f>'Índices Diversos'!C131</f>
        <v>0.27150000000000002</v>
      </c>
      <c r="E135" s="39">
        <f t="shared" si="32"/>
        <v>156.22324108391751</v>
      </c>
      <c r="F135" s="42">
        <v>9</v>
      </c>
      <c r="G135" s="39">
        <f t="shared" si="33"/>
        <v>151.14614390863218</v>
      </c>
      <c r="H135" s="38">
        <v>205.84</v>
      </c>
      <c r="I135" s="39">
        <f t="shared" si="25"/>
        <v>151.62978239075167</v>
      </c>
      <c r="J135" s="39">
        <f t="shared" si="26"/>
        <v>-33.788908205699776</v>
      </c>
      <c r="K135" s="39">
        <f t="shared" si="27"/>
        <v>33.305269723580302</v>
      </c>
      <c r="L135" s="40">
        <f t="shared" si="28"/>
        <v>-33.788908205699776</v>
      </c>
      <c r="M135" s="39">
        <f t="shared" si="29"/>
        <v>0</v>
      </c>
      <c r="N135" s="39">
        <f t="shared" si="30"/>
        <v>151.62978239075167</v>
      </c>
      <c r="O135" s="39"/>
      <c r="P135" s="40">
        <f t="shared" si="31"/>
        <v>-7043.2301265102969</v>
      </c>
    </row>
    <row r="136" spans="1:16" ht="15.75" thickBot="1" x14ac:dyDescent="0.3">
      <c r="A136" s="23">
        <v>114</v>
      </c>
      <c r="B136" s="25">
        <v>36464</v>
      </c>
      <c r="C136" s="41">
        <f>'Índices Diversos'!B132</f>
        <v>1.1299999999999999</v>
      </c>
      <c r="D136" s="41">
        <f>'Índices Diversos'!C132</f>
        <v>0.22650000000000001</v>
      </c>
      <c r="E136" s="39">
        <f t="shared" si="32"/>
        <v>157.98856370816577</v>
      </c>
      <c r="F136" s="42">
        <v>10</v>
      </c>
      <c r="G136" s="39">
        <f t="shared" si="33"/>
        <v>151.14614390863218</v>
      </c>
      <c r="H136" s="38">
        <v>205.84</v>
      </c>
      <c r="I136" s="39">
        <f t="shared" si="25"/>
        <v>152.4690336604063</v>
      </c>
      <c r="J136" s="39">
        <f t="shared" si="26"/>
        <v>-34.628159475354408</v>
      </c>
      <c r="K136" s="39">
        <f t="shared" si="27"/>
        <v>33.305269723580302</v>
      </c>
      <c r="L136" s="40">
        <f t="shared" si="28"/>
        <v>-34.628159475354408</v>
      </c>
      <c r="M136" s="39">
        <f t="shared" si="29"/>
        <v>0</v>
      </c>
      <c r="N136" s="39">
        <f t="shared" si="30"/>
        <v>152.4690336604063</v>
      </c>
      <c r="O136" s="39"/>
      <c r="P136" s="40">
        <f t="shared" si="31"/>
        <v>-7211.9974187684902</v>
      </c>
    </row>
    <row r="137" spans="1:16" ht="15.75" thickBot="1" x14ac:dyDescent="0.3">
      <c r="A137" s="23">
        <v>115</v>
      </c>
      <c r="B137" s="25">
        <v>36494</v>
      </c>
      <c r="C137" s="41">
        <f>'Índices Diversos'!B133</f>
        <v>1.48</v>
      </c>
      <c r="D137" s="41">
        <f>'Índices Diversos'!C133</f>
        <v>0.19980000000000001</v>
      </c>
      <c r="E137" s="39">
        <f t="shared" si="32"/>
        <v>160.32679445104662</v>
      </c>
      <c r="F137" s="42">
        <v>11</v>
      </c>
      <c r="G137" s="39">
        <f t="shared" si="33"/>
        <v>151.14614390863218</v>
      </c>
      <c r="H137" s="38">
        <v>205.84</v>
      </c>
      <c r="I137" s="39">
        <f t="shared" si="25"/>
        <v>153.29878089364573</v>
      </c>
      <c r="J137" s="39">
        <f t="shared" si="26"/>
        <v>-35.457906708593832</v>
      </c>
      <c r="K137" s="39">
        <f t="shared" si="27"/>
        <v>33.305269723580302</v>
      </c>
      <c r="L137" s="40">
        <f t="shared" si="28"/>
        <v>-35.457906708593832</v>
      </c>
      <c r="M137" s="39">
        <f t="shared" si="29"/>
        <v>0</v>
      </c>
      <c r="N137" s="39">
        <f t="shared" si="30"/>
        <v>153.29878089364573</v>
      </c>
      <c r="O137" s="39"/>
      <c r="P137" s="40">
        <f t="shared" si="31"/>
        <v>-7380.0120614690613</v>
      </c>
    </row>
    <row r="138" spans="1:16" ht="15.75" thickBot="1" x14ac:dyDescent="0.3">
      <c r="A138" s="23">
        <v>116</v>
      </c>
      <c r="B138" s="25">
        <v>36525</v>
      </c>
      <c r="C138" s="41">
        <f>'Índices Diversos'!B134</f>
        <v>0.49</v>
      </c>
      <c r="D138" s="41">
        <f>'Índices Diversos'!C134</f>
        <v>0.29980000000000001</v>
      </c>
      <c r="E138" s="39">
        <f t="shared" si="32"/>
        <v>161.11239574385675</v>
      </c>
      <c r="F138" s="42">
        <v>12</v>
      </c>
      <c r="G138" s="39">
        <f t="shared" si="33"/>
        <v>151.14614390863218</v>
      </c>
      <c r="H138" s="38">
        <v>205.84</v>
      </c>
      <c r="I138" s="39">
        <f t="shared" ref="I138:I201" si="34">G138-K138-J138</f>
        <v>154.12482771266576</v>
      </c>
      <c r="J138" s="39">
        <f t="shared" ref="J138:J201" si="35">P137*$I$8</f>
        <v>-36.283953527613889</v>
      </c>
      <c r="K138" s="39">
        <f t="shared" ref="K138:K201" si="36">K137/G137*G138</f>
        <v>33.305269723580302</v>
      </c>
      <c r="L138" s="40">
        <f t="shared" ref="L138:L201" si="37">IF((G138-K138)&gt;J138,J138,G138-K138)</f>
        <v>-36.283953527613889</v>
      </c>
      <c r="M138" s="39">
        <f t="shared" ref="M138:M201" si="38">J138-L138</f>
        <v>0</v>
      </c>
      <c r="N138" s="39">
        <f t="shared" ref="N138:N201" si="39">IF((G138-K138-L138)&gt;0,(G138-K138-L138),0)</f>
        <v>154.12482771266576</v>
      </c>
      <c r="O138" s="39"/>
      <c r="P138" s="40">
        <f t="shared" ref="P138:P201" si="40">IF(N138&gt;0,(P137-N138)*D138/100+(P137-N138),P137)</f>
        <v>-7556.7242315754938</v>
      </c>
    </row>
    <row r="139" spans="1:16" ht="15.75" thickBot="1" x14ac:dyDescent="0.3">
      <c r="A139" s="23">
        <v>117</v>
      </c>
      <c r="B139" s="25">
        <v>36556</v>
      </c>
      <c r="C139" s="41">
        <f>'Índices Diversos'!B135</f>
        <v>0.56999999999999995</v>
      </c>
      <c r="D139" s="41">
        <f>'Índices Diversos'!C135</f>
        <v>0.21490000000000001</v>
      </c>
      <c r="E139" s="39">
        <f t="shared" si="32"/>
        <v>162.03073639959675</v>
      </c>
      <c r="F139" s="42">
        <v>1</v>
      </c>
      <c r="G139" s="39">
        <f t="shared" si="33"/>
        <v>151.14614390863218</v>
      </c>
      <c r="H139" s="38">
        <v>205.84</v>
      </c>
      <c r="I139" s="39">
        <f t="shared" si="34"/>
        <v>154.99363607158182</v>
      </c>
      <c r="J139" s="39">
        <f t="shared" si="35"/>
        <v>-37.152761886529937</v>
      </c>
      <c r="K139" s="39">
        <f t="shared" si="36"/>
        <v>33.305269723580302</v>
      </c>
      <c r="L139" s="40">
        <f t="shared" si="37"/>
        <v>-37.152761886529937</v>
      </c>
      <c r="M139" s="39">
        <f t="shared" si="38"/>
        <v>0</v>
      </c>
      <c r="N139" s="39">
        <f t="shared" si="39"/>
        <v>154.99363607158182</v>
      </c>
      <c r="O139" s="39"/>
      <c r="P139" s="40">
        <f t="shared" si="40"/>
        <v>-7728.2903493446493</v>
      </c>
    </row>
    <row r="140" spans="1:16" ht="15.75" thickBot="1" x14ac:dyDescent="0.3">
      <c r="A140" s="23">
        <v>118</v>
      </c>
      <c r="B140" s="25">
        <v>36585</v>
      </c>
      <c r="C140" s="41">
        <f>'Índices Diversos'!B136</f>
        <v>-0.23</v>
      </c>
      <c r="D140" s="41">
        <f>'Índices Diversos'!C136</f>
        <v>0.23280000000000001</v>
      </c>
      <c r="E140" s="39">
        <f t="shared" si="32"/>
        <v>161.65806570587768</v>
      </c>
      <c r="F140" s="42">
        <v>2</v>
      </c>
      <c r="G140" s="39">
        <f t="shared" si="33"/>
        <v>161.65806570587768</v>
      </c>
      <c r="H140" s="38">
        <v>205.84</v>
      </c>
      <c r="I140" s="39">
        <f t="shared" si="34"/>
        <v>164.03274852087969</v>
      </c>
      <c r="J140" s="39">
        <f t="shared" si="35"/>
        <v>-37.996269592506508</v>
      </c>
      <c r="K140" s="39">
        <f t="shared" si="36"/>
        <v>35.62158677750449</v>
      </c>
      <c r="L140" s="40">
        <f t="shared" si="37"/>
        <v>-37.996269592506508</v>
      </c>
      <c r="M140" s="39">
        <f t="shared" si="38"/>
        <v>0</v>
      </c>
      <c r="N140" s="39">
        <f t="shared" si="39"/>
        <v>164.03274852087969</v>
      </c>
      <c r="O140" s="39"/>
      <c r="P140" s="40">
        <f t="shared" si="40"/>
        <v>-7910.6964260373597</v>
      </c>
    </row>
    <row r="141" spans="1:16" ht="15.75" thickBot="1" x14ac:dyDescent="0.3">
      <c r="A141" s="23">
        <v>119</v>
      </c>
      <c r="B141" s="25">
        <v>36616</v>
      </c>
      <c r="C141" s="41">
        <f>'Índices Diversos'!B137</f>
        <v>0.23</v>
      </c>
      <c r="D141" s="41">
        <f>'Índices Diversos'!C137</f>
        <v>0.22420000000000001</v>
      </c>
      <c r="E141" s="39">
        <f t="shared" si="32"/>
        <v>162.0298792570012</v>
      </c>
      <c r="F141" s="42">
        <v>3</v>
      </c>
      <c r="G141" s="39">
        <f t="shared" si="33"/>
        <v>161.65806570587768</v>
      </c>
      <c r="H141" s="38">
        <v>205.84</v>
      </c>
      <c r="I141" s="39">
        <f t="shared" si="34"/>
        <v>164.92955106737244</v>
      </c>
      <c r="J141" s="39">
        <f t="shared" si="35"/>
        <v>-38.893072138999258</v>
      </c>
      <c r="K141" s="39">
        <f t="shared" si="36"/>
        <v>35.62158677750449</v>
      </c>
      <c r="L141" s="40">
        <f t="shared" si="37"/>
        <v>-38.893072138999258</v>
      </c>
      <c r="M141" s="39">
        <f t="shared" si="38"/>
        <v>0</v>
      </c>
      <c r="N141" s="39">
        <f t="shared" si="39"/>
        <v>164.92955106737244</v>
      </c>
      <c r="O141" s="39"/>
      <c r="P141" s="40">
        <f t="shared" si="40"/>
        <v>-8093.7315305454013</v>
      </c>
    </row>
    <row r="142" spans="1:16" ht="15.75" thickBot="1" x14ac:dyDescent="0.3">
      <c r="A142" s="23">
        <v>120</v>
      </c>
      <c r="B142" s="25">
        <v>36646</v>
      </c>
      <c r="C142" s="41">
        <f>'Índices Diversos'!B138</f>
        <v>0.09</v>
      </c>
      <c r="D142" s="41">
        <f>'Índices Diversos'!C138</f>
        <v>0.13009999999999999</v>
      </c>
      <c r="E142" s="39">
        <f t="shared" si="32"/>
        <v>162.17570614833249</v>
      </c>
      <c r="F142" s="42">
        <v>4</v>
      </c>
      <c r="G142" s="39">
        <f t="shared" si="33"/>
        <v>161.65806570587768</v>
      </c>
      <c r="H142" s="38">
        <v>198.64</v>
      </c>
      <c r="I142" s="39">
        <f t="shared" si="34"/>
        <v>165.82944623970766</v>
      </c>
      <c r="J142" s="39">
        <f t="shared" si="35"/>
        <v>-39.792967311334479</v>
      </c>
      <c r="K142" s="39">
        <f t="shared" si="36"/>
        <v>35.62158677750449</v>
      </c>
      <c r="L142" s="40">
        <f t="shared" si="37"/>
        <v>-39.792967311334479</v>
      </c>
      <c r="M142" s="39">
        <f t="shared" si="38"/>
        <v>0</v>
      </c>
      <c r="N142" s="39">
        <f t="shared" si="39"/>
        <v>165.82944623970766</v>
      </c>
      <c r="O142" s="39"/>
      <c r="P142" s="40">
        <f t="shared" si="40"/>
        <v>-8270.3066656159062</v>
      </c>
    </row>
    <row r="143" spans="1:16" ht="15.75" thickBot="1" x14ac:dyDescent="0.3">
      <c r="A143" s="23">
        <v>121</v>
      </c>
      <c r="B143" s="25">
        <v>36677</v>
      </c>
      <c r="C143" s="41">
        <f>'Índices Diversos'!B139</f>
        <v>0.03</v>
      </c>
      <c r="D143" s="41">
        <f>'Índices Diversos'!C139</f>
        <v>0.2492</v>
      </c>
      <c r="E143" s="39">
        <f t="shared" si="32"/>
        <v>162.22435886017701</v>
      </c>
      <c r="F143" s="42">
        <v>5</v>
      </c>
      <c r="G143" s="39">
        <f t="shared" si="33"/>
        <v>161.65806570587768</v>
      </c>
      <c r="H143" s="38">
        <v>198.64</v>
      </c>
      <c r="I143" s="39">
        <f t="shared" si="34"/>
        <v>166.69758086356288</v>
      </c>
      <c r="J143" s="39">
        <f t="shared" si="35"/>
        <v>-40.661101935189691</v>
      </c>
      <c r="K143" s="39">
        <f t="shared" si="36"/>
        <v>35.62158677750449</v>
      </c>
      <c r="L143" s="40">
        <f t="shared" si="37"/>
        <v>-40.661101935189691</v>
      </c>
      <c r="M143" s="39">
        <f t="shared" si="38"/>
        <v>0</v>
      </c>
      <c r="N143" s="39">
        <f t="shared" si="39"/>
        <v>166.69758086356288</v>
      </c>
      <c r="O143" s="39"/>
      <c r="P143" s="40">
        <f t="shared" si="40"/>
        <v>-8458.0292610616962</v>
      </c>
    </row>
    <row r="144" spans="1:16" ht="15.75" thickBot="1" x14ac:dyDescent="0.3">
      <c r="A144" s="23">
        <v>122</v>
      </c>
      <c r="B144" s="25">
        <v>36707</v>
      </c>
      <c r="C144" s="41">
        <f>'Índices Diversos'!B140</f>
        <v>0.18</v>
      </c>
      <c r="D144" s="41">
        <f>'Índices Diversos'!C140</f>
        <v>0.214</v>
      </c>
      <c r="E144" s="39">
        <f t="shared" si="32"/>
        <v>162.51636270612534</v>
      </c>
      <c r="F144" s="42">
        <v>6</v>
      </c>
      <c r="G144" s="39">
        <f t="shared" si="33"/>
        <v>161.65806570587768</v>
      </c>
      <c r="H144" s="38">
        <v>198.64</v>
      </c>
      <c r="I144" s="39">
        <f t="shared" si="34"/>
        <v>167.62052216399786</v>
      </c>
      <c r="J144" s="39">
        <f t="shared" si="35"/>
        <v>-41.584043235624669</v>
      </c>
      <c r="K144" s="39">
        <f t="shared" si="36"/>
        <v>35.62158677750449</v>
      </c>
      <c r="L144" s="40">
        <f t="shared" si="37"/>
        <v>-41.584043235624669</v>
      </c>
      <c r="M144" s="39">
        <f t="shared" si="38"/>
        <v>0</v>
      </c>
      <c r="N144" s="39">
        <f t="shared" si="39"/>
        <v>167.62052216399786</v>
      </c>
      <c r="O144" s="39"/>
      <c r="P144" s="40">
        <f t="shared" si="40"/>
        <v>-8644.108673761797</v>
      </c>
    </row>
    <row r="145" spans="1:16" ht="15.75" thickBot="1" x14ac:dyDescent="0.3">
      <c r="A145" s="23">
        <v>123</v>
      </c>
      <c r="B145" s="25">
        <v>36738</v>
      </c>
      <c r="C145" s="41">
        <f>'Índices Diversos'!B141</f>
        <v>1.4</v>
      </c>
      <c r="D145" s="41">
        <f>'Índices Diversos'!C141</f>
        <v>0.1547</v>
      </c>
      <c r="E145" s="39">
        <f t="shared" si="32"/>
        <v>164.7915917840111</v>
      </c>
      <c r="F145" s="42">
        <v>7</v>
      </c>
      <c r="G145" s="39">
        <f t="shared" si="33"/>
        <v>161.65806570587768</v>
      </c>
      <c r="H145" s="38">
        <v>210.71</v>
      </c>
      <c r="I145" s="39">
        <f t="shared" si="34"/>
        <v>168.53538472880405</v>
      </c>
      <c r="J145" s="39">
        <f t="shared" si="35"/>
        <v>-42.498905800430855</v>
      </c>
      <c r="K145" s="39">
        <f t="shared" si="36"/>
        <v>35.62158677750449</v>
      </c>
      <c r="L145" s="40">
        <f t="shared" si="37"/>
        <v>-42.498905800430855</v>
      </c>
      <c r="M145" s="39">
        <f t="shared" si="38"/>
        <v>0</v>
      </c>
      <c r="N145" s="39">
        <f t="shared" si="39"/>
        <v>168.53538472880405</v>
      </c>
      <c r="O145" s="39"/>
      <c r="P145" s="40">
        <f t="shared" si="40"/>
        <v>-8826.2772188490871</v>
      </c>
    </row>
    <row r="146" spans="1:16" ht="15.75" thickBot="1" x14ac:dyDescent="0.3">
      <c r="A146" s="23">
        <v>124</v>
      </c>
      <c r="B146" s="25">
        <v>36769</v>
      </c>
      <c r="C146" s="41">
        <f>'Índices Diversos'!B142</f>
        <v>1.55</v>
      </c>
      <c r="D146" s="41">
        <f>'Índices Diversos'!C142</f>
        <v>0.20250000000000001</v>
      </c>
      <c r="E146" s="39">
        <f t="shared" si="32"/>
        <v>167.34586145666327</v>
      </c>
      <c r="F146" s="42">
        <v>8</v>
      </c>
      <c r="G146" s="39">
        <f t="shared" si="33"/>
        <v>161.65806570587768</v>
      </c>
      <c r="H146" s="38">
        <v>210.71</v>
      </c>
      <c r="I146" s="39">
        <f t="shared" si="34"/>
        <v>169.43101944716039</v>
      </c>
      <c r="J146" s="39">
        <f t="shared" si="35"/>
        <v>-43.394540518787196</v>
      </c>
      <c r="K146" s="39">
        <f t="shared" si="36"/>
        <v>35.62158677750449</v>
      </c>
      <c r="L146" s="40">
        <f t="shared" si="37"/>
        <v>-43.394540518787196</v>
      </c>
      <c r="M146" s="39">
        <f t="shared" si="38"/>
        <v>0</v>
      </c>
      <c r="N146" s="39">
        <f t="shared" si="39"/>
        <v>169.43101944716039</v>
      </c>
      <c r="O146" s="39"/>
      <c r="P146" s="40">
        <f t="shared" si="40"/>
        <v>-9013.9245474787967</v>
      </c>
    </row>
    <row r="147" spans="1:16" ht="15.75" thickBot="1" x14ac:dyDescent="0.3">
      <c r="A147" s="23">
        <v>125</v>
      </c>
      <c r="B147" s="25">
        <v>36799</v>
      </c>
      <c r="C147" s="41">
        <f>'Índices Diversos'!B143</f>
        <v>0.27</v>
      </c>
      <c r="D147" s="41">
        <f>'Índices Diversos'!C143</f>
        <v>0.1038</v>
      </c>
      <c r="E147" s="39">
        <f t="shared" si="32"/>
        <v>167.79769528259627</v>
      </c>
      <c r="F147" s="42">
        <v>9</v>
      </c>
      <c r="G147" s="39">
        <f t="shared" si="33"/>
        <v>161.65806570587768</v>
      </c>
      <c r="H147" s="38">
        <v>210.71</v>
      </c>
      <c r="I147" s="39">
        <f t="shared" si="34"/>
        <v>170.35359069702713</v>
      </c>
      <c r="J147" s="39">
        <f t="shared" si="35"/>
        <v>-44.317111768653959</v>
      </c>
      <c r="K147" s="39">
        <f t="shared" si="36"/>
        <v>35.62158677750449</v>
      </c>
      <c r="L147" s="40">
        <f t="shared" si="37"/>
        <v>-44.317111768653959</v>
      </c>
      <c r="M147" s="39">
        <f t="shared" si="38"/>
        <v>0</v>
      </c>
      <c r="N147" s="39">
        <f t="shared" si="39"/>
        <v>170.35359069702713</v>
      </c>
      <c r="O147" s="39"/>
      <c r="P147" s="40">
        <f t="shared" si="40"/>
        <v>-9193.8114188832496</v>
      </c>
    </row>
    <row r="148" spans="1:16" ht="15.75" thickBot="1" x14ac:dyDescent="0.3">
      <c r="A148" s="23">
        <v>126</v>
      </c>
      <c r="B148" s="25">
        <v>36830</v>
      </c>
      <c r="C148" s="41">
        <f>'Índices Diversos'!B144</f>
        <v>0.01</v>
      </c>
      <c r="D148" s="41">
        <f>'Índices Diversos'!C144</f>
        <v>0.13159999999999999</v>
      </c>
      <c r="E148" s="39">
        <f t="shared" si="32"/>
        <v>167.81447505212452</v>
      </c>
      <c r="F148" s="42">
        <v>10</v>
      </c>
      <c r="G148" s="39">
        <f t="shared" si="33"/>
        <v>161.65806570587768</v>
      </c>
      <c r="H148" s="38">
        <v>210.71</v>
      </c>
      <c r="I148" s="39">
        <f t="shared" si="34"/>
        <v>171.23800752831451</v>
      </c>
      <c r="J148" s="39">
        <f t="shared" si="35"/>
        <v>-45.201528599941327</v>
      </c>
      <c r="K148" s="39">
        <f t="shared" si="36"/>
        <v>35.62158677750449</v>
      </c>
      <c r="L148" s="40">
        <f t="shared" si="37"/>
        <v>-45.201528599941327</v>
      </c>
      <c r="M148" s="39">
        <f t="shared" si="38"/>
        <v>0</v>
      </c>
      <c r="N148" s="39">
        <f t="shared" si="39"/>
        <v>171.23800752831451</v>
      </c>
      <c r="O148" s="39"/>
      <c r="P148" s="40">
        <f t="shared" si="40"/>
        <v>-9377.3738314567217</v>
      </c>
    </row>
    <row r="149" spans="1:16" ht="15.75" thickBot="1" x14ac:dyDescent="0.3">
      <c r="A149" s="23">
        <v>127</v>
      </c>
      <c r="B149" s="25">
        <v>36860</v>
      </c>
      <c r="C149" s="41">
        <f>'Índices Diversos'!B145</f>
        <v>-0.05</v>
      </c>
      <c r="D149" s="41">
        <f>'Índices Diversos'!C145</f>
        <v>0.1197</v>
      </c>
      <c r="E149" s="39">
        <f t="shared" si="32"/>
        <v>167.73056781459846</v>
      </c>
      <c r="F149" s="42">
        <v>11</v>
      </c>
      <c r="G149" s="39">
        <f t="shared" si="33"/>
        <v>161.65806570587768</v>
      </c>
      <c r="H149" s="38">
        <v>210.71</v>
      </c>
      <c r="I149" s="39">
        <f t="shared" si="34"/>
        <v>172.14049521962957</v>
      </c>
      <c r="J149" s="39">
        <f t="shared" si="35"/>
        <v>-46.104016291256393</v>
      </c>
      <c r="K149" s="39">
        <f t="shared" si="36"/>
        <v>35.62158677750449</v>
      </c>
      <c r="L149" s="40">
        <f t="shared" si="37"/>
        <v>-46.104016291256393</v>
      </c>
      <c r="M149" s="39">
        <f t="shared" si="38"/>
        <v>0</v>
      </c>
      <c r="N149" s="39">
        <f t="shared" si="39"/>
        <v>172.14049521962957</v>
      </c>
      <c r="O149" s="39"/>
      <c r="P149" s="40">
        <f t="shared" si="40"/>
        <v>-9560.9450953253836</v>
      </c>
    </row>
    <row r="150" spans="1:16" ht="15.75" thickBot="1" x14ac:dyDescent="0.3">
      <c r="A150" s="23">
        <v>128</v>
      </c>
      <c r="B150" s="25">
        <v>36891</v>
      </c>
      <c r="C150" s="41">
        <f>'Índices Diversos'!B146</f>
        <v>0.26</v>
      </c>
      <c r="D150" s="41">
        <f>'Índices Diversos'!C146</f>
        <v>9.9099999999999994E-2</v>
      </c>
      <c r="E150" s="39">
        <f t="shared" si="32"/>
        <v>168.16666729091642</v>
      </c>
      <c r="F150" s="42">
        <v>12</v>
      </c>
      <c r="G150" s="39">
        <f t="shared" si="33"/>
        <v>161.65806570587768</v>
      </c>
      <c r="H150" s="38">
        <v>210.71</v>
      </c>
      <c r="I150" s="39">
        <f t="shared" si="34"/>
        <v>173.04302642848643</v>
      </c>
      <c r="J150" s="39">
        <f t="shared" si="35"/>
        <v>-47.00654750011325</v>
      </c>
      <c r="K150" s="39">
        <f t="shared" si="36"/>
        <v>35.62158677750449</v>
      </c>
      <c r="L150" s="40">
        <f t="shared" si="37"/>
        <v>-47.00654750011325</v>
      </c>
      <c r="M150" s="39">
        <f t="shared" si="38"/>
        <v>0</v>
      </c>
      <c r="N150" s="39">
        <f t="shared" si="39"/>
        <v>173.04302642848643</v>
      </c>
      <c r="O150" s="39"/>
      <c r="P150" s="40">
        <f t="shared" si="40"/>
        <v>-9743.6345039825283</v>
      </c>
    </row>
    <row r="151" spans="1:16" ht="15.75" thickBot="1" x14ac:dyDescent="0.3">
      <c r="A151" s="23">
        <v>129</v>
      </c>
      <c r="B151" s="25">
        <v>36922</v>
      </c>
      <c r="C151" s="41">
        <f>'Índices Diversos'!B147</f>
        <v>0.38</v>
      </c>
      <c r="D151" s="41">
        <f>'Índices Diversos'!C147</f>
        <v>0.13689999999999999</v>
      </c>
      <c r="E151" s="39">
        <f t="shared" si="32"/>
        <v>168.8057006266219</v>
      </c>
      <c r="F151" s="42">
        <v>1</v>
      </c>
      <c r="G151" s="39">
        <f t="shared" si="33"/>
        <v>161.65806570587768</v>
      </c>
      <c r="H151" s="38">
        <v>210.71</v>
      </c>
      <c r="I151" s="39">
        <f t="shared" si="34"/>
        <v>173.94122198135165</v>
      </c>
      <c r="J151" s="39">
        <f t="shared" si="35"/>
        <v>-47.904743052978461</v>
      </c>
      <c r="K151" s="39">
        <f t="shared" si="36"/>
        <v>35.62158677750449</v>
      </c>
      <c r="L151" s="40">
        <f t="shared" si="37"/>
        <v>-47.904743052978461</v>
      </c>
      <c r="M151" s="39">
        <f t="shared" si="38"/>
        <v>0</v>
      </c>
      <c r="N151" s="39">
        <f t="shared" si="39"/>
        <v>173.94122198135165</v>
      </c>
      <c r="O151" s="39"/>
      <c r="P151" s="40">
        <f t="shared" si="40"/>
        <v>-9931.1528871327246</v>
      </c>
    </row>
    <row r="152" spans="1:16" ht="15.75" thickBot="1" x14ac:dyDescent="0.3">
      <c r="A152" s="23">
        <v>130</v>
      </c>
      <c r="B152" s="25">
        <v>36950</v>
      </c>
      <c r="C152" s="41">
        <f>'Índices Diversos'!B148</f>
        <v>0.11</v>
      </c>
      <c r="D152" s="41">
        <f>'Índices Diversos'!C148</f>
        <v>3.6799999999999999E-2</v>
      </c>
      <c r="E152" s="39">
        <f t="shared" si="32"/>
        <v>168.99138689731117</v>
      </c>
      <c r="F152" s="42">
        <v>2</v>
      </c>
      <c r="G152" s="39">
        <f t="shared" si="33"/>
        <v>168.99138689731117</v>
      </c>
      <c r="H152" s="38">
        <v>210.71</v>
      </c>
      <c r="I152" s="39">
        <f t="shared" si="34"/>
        <v>180.58057261128079</v>
      </c>
      <c r="J152" s="39">
        <f t="shared" si="35"/>
        <v>-48.826680340224655</v>
      </c>
      <c r="K152" s="39">
        <f t="shared" si="36"/>
        <v>37.237494626255042</v>
      </c>
      <c r="L152" s="40">
        <f t="shared" si="37"/>
        <v>-48.826680340224655</v>
      </c>
      <c r="M152" s="39">
        <f t="shared" si="38"/>
        <v>0</v>
      </c>
      <c r="N152" s="39">
        <f t="shared" si="39"/>
        <v>180.58057261128079</v>
      </c>
      <c r="O152" s="39"/>
      <c r="P152" s="40">
        <f t="shared" si="40"/>
        <v>-10115.454577657192</v>
      </c>
    </row>
    <row r="153" spans="1:16" ht="15.75" thickBot="1" x14ac:dyDescent="0.3">
      <c r="A153" s="23">
        <v>131</v>
      </c>
      <c r="B153" s="25">
        <v>36981</v>
      </c>
      <c r="C153" s="41">
        <f>'Índices Diversos'!B149</f>
        <v>0.51</v>
      </c>
      <c r="D153" s="41">
        <f>'Índices Diversos'!C149</f>
        <v>0.1724</v>
      </c>
      <c r="E153" s="39">
        <f t="shared" ref="E153:E216" si="41">E152*C153/100+E152</f>
        <v>169.85324297048746</v>
      </c>
      <c r="F153" s="42">
        <v>3</v>
      </c>
      <c r="G153" s="39">
        <f t="shared" ref="G153:G216" si="42">IF(F153=$I$12,E153,G152)</f>
        <v>168.99138689731117</v>
      </c>
      <c r="H153" s="38">
        <v>210.71</v>
      </c>
      <c r="I153" s="39">
        <f t="shared" si="34"/>
        <v>181.48669497508615</v>
      </c>
      <c r="J153" s="39">
        <f t="shared" si="35"/>
        <v>-49.732802704030021</v>
      </c>
      <c r="K153" s="39">
        <f t="shared" si="36"/>
        <v>37.237494626255042</v>
      </c>
      <c r="L153" s="40">
        <f t="shared" si="37"/>
        <v>-49.732802704030021</v>
      </c>
      <c r="M153" s="39">
        <f t="shared" si="38"/>
        <v>0</v>
      </c>
      <c r="N153" s="39">
        <f t="shared" si="39"/>
        <v>181.48669497508615</v>
      </c>
      <c r="O153" s="39"/>
      <c r="P153" s="40">
        <f t="shared" si="40"/>
        <v>-10314.693199386296</v>
      </c>
    </row>
    <row r="154" spans="1:16" ht="15.75" thickBot="1" x14ac:dyDescent="0.3">
      <c r="A154" s="23">
        <v>132</v>
      </c>
      <c r="B154" s="25">
        <v>37011</v>
      </c>
      <c r="C154" s="41">
        <f>'Índices Diversos'!B150</f>
        <v>0.61</v>
      </c>
      <c r="D154" s="41">
        <f>'Índices Diversos'!C150</f>
        <v>0.15459999999999999</v>
      </c>
      <c r="E154" s="39">
        <f t="shared" si="41"/>
        <v>170.88934775260742</v>
      </c>
      <c r="F154" s="42">
        <v>4</v>
      </c>
      <c r="G154" s="39">
        <f t="shared" si="42"/>
        <v>168.99138689731117</v>
      </c>
      <c r="H154" s="38">
        <v>210.71</v>
      </c>
      <c r="I154" s="39">
        <f t="shared" si="34"/>
        <v>182.4662550125918</v>
      </c>
      <c r="J154" s="39">
        <f t="shared" si="35"/>
        <v>-50.712362741535657</v>
      </c>
      <c r="K154" s="39">
        <f t="shared" si="36"/>
        <v>37.237494626255042</v>
      </c>
      <c r="L154" s="40">
        <f t="shared" si="37"/>
        <v>-50.712362741535657</v>
      </c>
      <c r="M154" s="39">
        <f t="shared" si="38"/>
        <v>0</v>
      </c>
      <c r="N154" s="39">
        <f t="shared" si="39"/>
        <v>182.4662550125918</v>
      </c>
      <c r="O154" s="39"/>
      <c r="P154" s="40">
        <f t="shared" si="40"/>
        <v>-10513.38806291539</v>
      </c>
    </row>
    <row r="155" spans="1:16" ht="15.75" thickBot="1" x14ac:dyDescent="0.3">
      <c r="A155" s="23">
        <v>133</v>
      </c>
      <c r="B155" s="25">
        <v>37042</v>
      </c>
      <c r="C155" s="41">
        <f>'Índices Diversos'!B151</f>
        <v>0.17</v>
      </c>
      <c r="D155" s="41">
        <f>'Índices Diversos'!C151</f>
        <v>0.1827</v>
      </c>
      <c r="E155" s="39">
        <f t="shared" si="41"/>
        <v>171.17985964378684</v>
      </c>
      <c r="F155" s="42">
        <v>5</v>
      </c>
      <c r="G155" s="39">
        <f t="shared" si="42"/>
        <v>168.99138689731117</v>
      </c>
      <c r="H155" s="38">
        <v>210.71</v>
      </c>
      <c r="I155" s="39">
        <f t="shared" si="34"/>
        <v>183.44314165375403</v>
      </c>
      <c r="J155" s="39">
        <f t="shared" si="35"/>
        <v>-51.689249382697881</v>
      </c>
      <c r="K155" s="39">
        <f t="shared" si="36"/>
        <v>37.237494626255042</v>
      </c>
      <c r="L155" s="40">
        <f t="shared" si="37"/>
        <v>-51.689249382697881</v>
      </c>
      <c r="M155" s="39">
        <f t="shared" si="38"/>
        <v>0</v>
      </c>
      <c r="N155" s="39">
        <f t="shared" si="39"/>
        <v>183.44314165375403</v>
      </c>
      <c r="O155" s="39"/>
      <c r="P155" s="40">
        <f t="shared" si="40"/>
        <v>-10716.374315179892</v>
      </c>
    </row>
    <row r="156" spans="1:16" ht="15.75" thickBot="1" x14ac:dyDescent="0.3">
      <c r="A156" s="23">
        <v>134</v>
      </c>
      <c r="B156" s="25">
        <v>37072</v>
      </c>
      <c r="C156" s="41">
        <f>'Índices Diversos'!B152</f>
        <v>0.85</v>
      </c>
      <c r="D156" s="41">
        <f>'Índices Diversos'!C152</f>
        <v>0.14580000000000001</v>
      </c>
      <c r="E156" s="39">
        <f t="shared" si="41"/>
        <v>172.63488845075904</v>
      </c>
      <c r="F156" s="42">
        <v>6</v>
      </c>
      <c r="G156" s="39">
        <f t="shared" si="42"/>
        <v>168.99138689731117</v>
      </c>
      <c r="H156" s="38">
        <v>210.71</v>
      </c>
      <c r="I156" s="39">
        <f t="shared" si="34"/>
        <v>184.44112697987063</v>
      </c>
      <c r="J156" s="39">
        <f t="shared" si="35"/>
        <v>-52.687234708814486</v>
      </c>
      <c r="K156" s="39">
        <f t="shared" si="36"/>
        <v>37.237494626255042</v>
      </c>
      <c r="L156" s="40">
        <f t="shared" si="37"/>
        <v>-52.687234708814486</v>
      </c>
      <c r="M156" s="39">
        <f t="shared" si="38"/>
        <v>0</v>
      </c>
      <c r="N156" s="39">
        <f t="shared" si="39"/>
        <v>184.44112697987063</v>
      </c>
      <c r="O156" s="39"/>
      <c r="P156" s="40">
        <f t="shared" si="40"/>
        <v>-10916.708831074431</v>
      </c>
    </row>
    <row r="157" spans="1:16" ht="15.75" thickBot="1" x14ac:dyDescent="0.3">
      <c r="A157" s="23">
        <v>135</v>
      </c>
      <c r="B157" s="25">
        <v>37103</v>
      </c>
      <c r="C157" s="41">
        <f>'Índices Diversos'!B153</f>
        <v>1.21</v>
      </c>
      <c r="D157" s="41">
        <f>'Índices Diversos'!C153</f>
        <v>0.24410000000000001</v>
      </c>
      <c r="E157" s="39">
        <f t="shared" si="41"/>
        <v>174.72377060101323</v>
      </c>
      <c r="F157" s="42">
        <v>7</v>
      </c>
      <c r="G157" s="39">
        <f t="shared" si="42"/>
        <v>168.99138689731117</v>
      </c>
      <c r="H157" s="38">
        <v>172.63</v>
      </c>
      <c r="I157" s="39">
        <f t="shared" si="34"/>
        <v>185.42607499948775</v>
      </c>
      <c r="J157" s="39">
        <f t="shared" si="35"/>
        <v>-53.672182728431622</v>
      </c>
      <c r="K157" s="39">
        <f t="shared" si="36"/>
        <v>37.237494626255042</v>
      </c>
      <c r="L157" s="40">
        <f t="shared" si="37"/>
        <v>-53.672182728431622</v>
      </c>
      <c r="M157" s="39">
        <f t="shared" si="38"/>
        <v>0</v>
      </c>
      <c r="N157" s="39">
        <f t="shared" si="39"/>
        <v>185.42607499948775</v>
      </c>
      <c r="O157" s="39"/>
      <c r="P157" s="40">
        <f t="shared" si="40"/>
        <v>-11129.235217379646</v>
      </c>
    </row>
    <row r="158" spans="1:16" ht="15.75" thickBot="1" x14ac:dyDescent="0.3">
      <c r="A158" s="23">
        <v>136</v>
      </c>
      <c r="B158" s="25">
        <v>37134</v>
      </c>
      <c r="C158" s="41">
        <f>'Índices Diversos'!B154</f>
        <v>1.1499999999999999</v>
      </c>
      <c r="D158" s="41">
        <f>'Índices Diversos'!C154</f>
        <v>0.34360000000000002</v>
      </c>
      <c r="E158" s="39">
        <f t="shared" si="41"/>
        <v>176.73309396292487</v>
      </c>
      <c r="F158" s="42">
        <v>8</v>
      </c>
      <c r="G158" s="39">
        <f t="shared" si="42"/>
        <v>168.99138689731117</v>
      </c>
      <c r="H158" s="38">
        <v>191.69</v>
      </c>
      <c r="I158" s="39">
        <f t="shared" si="34"/>
        <v>186.47096455520418</v>
      </c>
      <c r="J158" s="39">
        <f t="shared" si="35"/>
        <v>-54.717072284148024</v>
      </c>
      <c r="K158" s="39">
        <f t="shared" si="36"/>
        <v>37.237494626255042</v>
      </c>
      <c r="L158" s="40">
        <f t="shared" si="37"/>
        <v>-54.717072284148024</v>
      </c>
      <c r="M158" s="39">
        <f t="shared" si="38"/>
        <v>0</v>
      </c>
      <c r="N158" s="39">
        <f t="shared" si="39"/>
        <v>186.47096455520418</v>
      </c>
      <c r="O158" s="39"/>
      <c r="P158" s="40">
        <f t="shared" si="40"/>
        <v>-11354.58694837598</v>
      </c>
    </row>
    <row r="159" spans="1:16" ht="15.75" thickBot="1" x14ac:dyDescent="0.3">
      <c r="A159" s="23">
        <v>137</v>
      </c>
      <c r="B159" s="25">
        <v>37164</v>
      </c>
      <c r="C159" s="41">
        <f>'Índices Diversos'!B155</f>
        <v>0.32</v>
      </c>
      <c r="D159" s="41">
        <f>'Índices Diversos'!C155</f>
        <v>0.16270000000000001</v>
      </c>
      <c r="E159" s="39">
        <f t="shared" si="41"/>
        <v>177.29863986360624</v>
      </c>
      <c r="F159" s="42">
        <v>9</v>
      </c>
      <c r="G159" s="39">
        <f t="shared" si="42"/>
        <v>168.99138689731117</v>
      </c>
      <c r="H159" s="38">
        <v>191.69</v>
      </c>
      <c r="I159" s="39">
        <f t="shared" si="34"/>
        <v>187.5789101339829</v>
      </c>
      <c r="J159" s="39">
        <f t="shared" si="35"/>
        <v>-55.82501786292675</v>
      </c>
      <c r="K159" s="39">
        <f t="shared" si="36"/>
        <v>37.237494626255042</v>
      </c>
      <c r="L159" s="40">
        <f t="shared" si="37"/>
        <v>-55.82501786292675</v>
      </c>
      <c r="M159" s="39">
        <f t="shared" si="38"/>
        <v>0</v>
      </c>
      <c r="N159" s="39">
        <f t="shared" si="39"/>
        <v>187.5789101339829</v>
      </c>
      <c r="O159" s="39"/>
      <c r="P159" s="40">
        <f t="shared" si="40"/>
        <v>-11560.944962361758</v>
      </c>
    </row>
    <row r="160" spans="1:16" ht="15.75" thickBot="1" x14ac:dyDescent="0.3">
      <c r="A160" s="23">
        <v>138</v>
      </c>
      <c r="B160" s="25">
        <v>37195</v>
      </c>
      <c r="C160" s="41">
        <f>'Índices Diversos'!B156</f>
        <v>0.74</v>
      </c>
      <c r="D160" s="41">
        <f>'Índices Diversos'!C156</f>
        <v>0.2913</v>
      </c>
      <c r="E160" s="39">
        <f t="shared" si="41"/>
        <v>178.61064979859694</v>
      </c>
      <c r="F160" s="42">
        <v>10</v>
      </c>
      <c r="G160" s="39">
        <f t="shared" si="42"/>
        <v>168.99138689731117</v>
      </c>
      <c r="H160" s="38">
        <v>191.69</v>
      </c>
      <c r="I160" s="39">
        <f t="shared" si="34"/>
        <v>188.59347278335886</v>
      </c>
      <c r="J160" s="39">
        <f t="shared" si="35"/>
        <v>-56.839580512302724</v>
      </c>
      <c r="K160" s="39">
        <f t="shared" si="36"/>
        <v>37.237494626255042</v>
      </c>
      <c r="L160" s="40">
        <f t="shared" si="37"/>
        <v>-56.839580512302724</v>
      </c>
      <c r="M160" s="39">
        <f t="shared" si="38"/>
        <v>0</v>
      </c>
      <c r="N160" s="39">
        <f t="shared" si="39"/>
        <v>188.59347278335886</v>
      </c>
      <c r="O160" s="39"/>
      <c r="P160" s="40">
        <f t="shared" si="40"/>
        <v>-11783.764840606695</v>
      </c>
    </row>
    <row r="161" spans="1:16" ht="15.75" thickBot="1" x14ac:dyDescent="0.3">
      <c r="A161" s="23">
        <v>139</v>
      </c>
      <c r="B161" s="25">
        <v>37225</v>
      </c>
      <c r="C161" s="41">
        <f>'Índices Diversos'!B157</f>
        <v>0.61</v>
      </c>
      <c r="D161" s="41">
        <f>'Índices Diversos'!C157</f>
        <v>0.1928</v>
      </c>
      <c r="E161" s="39">
        <f t="shared" si="41"/>
        <v>179.70017476236839</v>
      </c>
      <c r="F161" s="42">
        <v>11</v>
      </c>
      <c r="G161" s="39">
        <f t="shared" si="42"/>
        <v>168.99138689731117</v>
      </c>
      <c r="H161" s="38">
        <v>191.69</v>
      </c>
      <c r="I161" s="39">
        <f t="shared" si="34"/>
        <v>189.68897046546678</v>
      </c>
      <c r="J161" s="39">
        <f t="shared" si="35"/>
        <v>-57.935078194410643</v>
      </c>
      <c r="K161" s="39">
        <f t="shared" si="36"/>
        <v>37.237494626255042</v>
      </c>
      <c r="L161" s="40">
        <f t="shared" si="37"/>
        <v>-57.935078194410643</v>
      </c>
      <c r="M161" s="39">
        <f t="shared" si="38"/>
        <v>0</v>
      </c>
      <c r="N161" s="39">
        <f t="shared" si="39"/>
        <v>189.68897046546678</v>
      </c>
      <c r="O161" s="39"/>
      <c r="P161" s="40">
        <f t="shared" si="40"/>
        <v>-11996.538630019908</v>
      </c>
    </row>
    <row r="162" spans="1:16" ht="15.75" thickBot="1" x14ac:dyDescent="0.3">
      <c r="A162" s="23">
        <v>140</v>
      </c>
      <c r="B162" s="25">
        <v>37256</v>
      </c>
      <c r="C162" s="41">
        <f>'Índices Diversos'!B158</f>
        <v>0.25</v>
      </c>
      <c r="D162" s="41">
        <f>'Índices Diversos'!C158</f>
        <v>0.1983</v>
      </c>
      <c r="E162" s="39">
        <f t="shared" si="41"/>
        <v>180.1494251992743</v>
      </c>
      <c r="F162" s="42">
        <v>12</v>
      </c>
      <c r="G162" s="39">
        <f t="shared" si="42"/>
        <v>168.99138689731117</v>
      </c>
      <c r="H162" s="38">
        <v>191.69</v>
      </c>
      <c r="I162" s="39">
        <f t="shared" si="34"/>
        <v>190.73507638272821</v>
      </c>
      <c r="J162" s="39">
        <f t="shared" si="35"/>
        <v>-58.98118411167205</v>
      </c>
      <c r="K162" s="39">
        <f t="shared" si="36"/>
        <v>37.237494626255042</v>
      </c>
      <c r="L162" s="40">
        <f t="shared" si="37"/>
        <v>-58.98118411167205</v>
      </c>
      <c r="M162" s="39">
        <f t="shared" si="38"/>
        <v>0</v>
      </c>
      <c r="N162" s="39">
        <f t="shared" si="39"/>
        <v>190.73507638272821</v>
      </c>
      <c r="O162" s="39"/>
      <c r="P162" s="40">
        <f t="shared" si="40"/>
        <v>-12211.441070162433</v>
      </c>
    </row>
    <row r="163" spans="1:16" ht="15.75" thickBot="1" x14ac:dyDescent="0.3">
      <c r="A163" s="23">
        <v>141</v>
      </c>
      <c r="B163" s="25">
        <v>37287</v>
      </c>
      <c r="C163" s="41">
        <f>'Índices Diversos'!B159</f>
        <v>0.56999999999999995</v>
      </c>
      <c r="D163" s="41">
        <f>'Índices Diversos'!C159</f>
        <v>0.2591</v>
      </c>
      <c r="E163" s="39">
        <f t="shared" si="41"/>
        <v>181.17627692291018</v>
      </c>
      <c r="F163" s="42">
        <v>1</v>
      </c>
      <c r="G163" s="39">
        <f t="shared" si="42"/>
        <v>168.99138689731117</v>
      </c>
      <c r="H163" s="38">
        <v>191.69</v>
      </c>
      <c r="I163" s="39">
        <f t="shared" si="34"/>
        <v>191.79164784713174</v>
      </c>
      <c r="J163" s="39">
        <f t="shared" si="35"/>
        <v>-60.037755576075597</v>
      </c>
      <c r="K163" s="39">
        <f t="shared" si="36"/>
        <v>37.237494626255042</v>
      </c>
      <c r="L163" s="40">
        <f t="shared" si="37"/>
        <v>-60.037755576075597</v>
      </c>
      <c r="M163" s="39">
        <f t="shared" si="38"/>
        <v>0</v>
      </c>
      <c r="N163" s="39">
        <f t="shared" si="39"/>
        <v>191.79164784713174</v>
      </c>
      <c r="O163" s="39"/>
      <c r="P163" s="40">
        <f t="shared" si="40"/>
        <v>-12435.369493981929</v>
      </c>
    </row>
    <row r="164" spans="1:16" ht="15.75" thickBot="1" x14ac:dyDescent="0.3">
      <c r="A164" s="23">
        <v>142</v>
      </c>
      <c r="B164" s="25">
        <v>37315</v>
      </c>
      <c r="C164" s="41">
        <f>'Índices Diversos'!B160</f>
        <v>0.26</v>
      </c>
      <c r="D164" s="41">
        <f>'Índices Diversos'!C160</f>
        <v>0.1171</v>
      </c>
      <c r="E164" s="39">
        <f t="shared" si="41"/>
        <v>181.64733524290975</v>
      </c>
      <c r="F164" s="42">
        <v>2</v>
      </c>
      <c r="G164" s="39">
        <f t="shared" si="42"/>
        <v>181.64733524290975</v>
      </c>
      <c r="H164" s="38">
        <v>201.96</v>
      </c>
      <c r="I164" s="39">
        <f t="shared" si="34"/>
        <v>202.75978767701997</v>
      </c>
      <c r="J164" s="39">
        <f t="shared" si="35"/>
        <v>-61.138703441160935</v>
      </c>
      <c r="K164" s="39">
        <f t="shared" si="36"/>
        <v>40.026251007050725</v>
      </c>
      <c r="L164" s="40">
        <f t="shared" si="37"/>
        <v>-61.138703441160935</v>
      </c>
      <c r="M164" s="39">
        <f t="shared" si="38"/>
        <v>0</v>
      </c>
      <c r="N164" s="39">
        <f t="shared" si="39"/>
        <v>202.75978767701997</v>
      </c>
      <c r="O164" s="39"/>
      <c r="P164" s="40">
        <f t="shared" si="40"/>
        <v>-12652.928531047772</v>
      </c>
    </row>
    <row r="165" spans="1:16" ht="15.75" thickBot="1" x14ac:dyDescent="0.3">
      <c r="A165" s="23">
        <v>143</v>
      </c>
      <c r="B165" s="25">
        <v>37346</v>
      </c>
      <c r="C165" s="41">
        <f>'Índices Diversos'!B161</f>
        <v>7.0000000000000007E-2</v>
      </c>
      <c r="D165" s="41">
        <f>'Índices Diversos'!C161</f>
        <v>0.17580000000000001</v>
      </c>
      <c r="E165" s="39">
        <f t="shared" si="41"/>
        <v>181.77448837757979</v>
      </c>
      <c r="F165" s="42">
        <v>3</v>
      </c>
      <c r="G165" s="39">
        <f t="shared" si="42"/>
        <v>181.64733524290975</v>
      </c>
      <c r="H165" s="38">
        <v>201.96</v>
      </c>
      <c r="I165" s="39">
        <f t="shared" si="34"/>
        <v>203.82942034491538</v>
      </c>
      <c r="J165" s="39">
        <f t="shared" si="35"/>
        <v>-62.208336109056347</v>
      </c>
      <c r="K165" s="39">
        <f t="shared" si="36"/>
        <v>40.026251007050725</v>
      </c>
      <c r="L165" s="40">
        <f t="shared" si="37"/>
        <v>-62.208336109056347</v>
      </c>
      <c r="M165" s="39">
        <f t="shared" si="38"/>
        <v>0</v>
      </c>
      <c r="N165" s="39">
        <f t="shared" si="39"/>
        <v>203.82942034491538</v>
      </c>
      <c r="O165" s="39"/>
      <c r="P165" s="40">
        <f t="shared" si="40"/>
        <v>-12879.360131871235</v>
      </c>
    </row>
    <row r="166" spans="1:16" ht="15.75" thickBot="1" x14ac:dyDescent="0.3">
      <c r="A166" s="23">
        <v>144</v>
      </c>
      <c r="B166" s="25">
        <v>37376</v>
      </c>
      <c r="C166" s="41">
        <f>'Índices Diversos'!B162</f>
        <v>0.06</v>
      </c>
      <c r="D166" s="41">
        <f>'Índices Diversos'!C162</f>
        <v>0.23569999999999999</v>
      </c>
      <c r="E166" s="39">
        <f t="shared" si="41"/>
        <v>181.88355307060633</v>
      </c>
      <c r="F166" s="42">
        <v>4</v>
      </c>
      <c r="G166" s="39">
        <f t="shared" si="42"/>
        <v>181.64733524290975</v>
      </c>
      <c r="H166" s="38">
        <v>201.96</v>
      </c>
      <c r="I166" s="39">
        <f t="shared" si="34"/>
        <v>204.94267512187659</v>
      </c>
      <c r="J166" s="39">
        <f t="shared" si="35"/>
        <v>-63.32159088601756</v>
      </c>
      <c r="K166" s="39">
        <f t="shared" si="36"/>
        <v>40.026251007050725</v>
      </c>
      <c r="L166" s="40">
        <f t="shared" si="37"/>
        <v>-63.32159088601756</v>
      </c>
      <c r="M166" s="39">
        <f t="shared" si="38"/>
        <v>0</v>
      </c>
      <c r="N166" s="39">
        <f t="shared" si="39"/>
        <v>204.94267512187659</v>
      </c>
      <c r="O166" s="39"/>
      <c r="P166" s="40">
        <f t="shared" si="40"/>
        <v>-13115.142508709194</v>
      </c>
    </row>
    <row r="167" spans="1:16" ht="15.75" thickBot="1" x14ac:dyDescent="0.3">
      <c r="A167" s="23">
        <v>145</v>
      </c>
      <c r="B167" s="25">
        <v>37407</v>
      </c>
      <c r="C167" s="41">
        <f>'Índices Diversos'!B163</f>
        <v>0.06</v>
      </c>
      <c r="D167" s="41">
        <f>'Índices Diversos'!C163</f>
        <v>0.2102</v>
      </c>
      <c r="E167" s="39">
        <f t="shared" si="41"/>
        <v>181.99268320244869</v>
      </c>
      <c r="F167" s="42">
        <v>5</v>
      </c>
      <c r="G167" s="39">
        <f t="shared" si="42"/>
        <v>181.64733524290975</v>
      </c>
      <c r="H167" s="38">
        <v>201.96</v>
      </c>
      <c r="I167" s="39">
        <f t="shared" si="34"/>
        <v>206.10190314651425</v>
      </c>
      <c r="J167" s="39">
        <f t="shared" si="35"/>
        <v>-64.480818910655216</v>
      </c>
      <c r="K167" s="39">
        <f t="shared" si="36"/>
        <v>40.026251007050725</v>
      </c>
      <c r="L167" s="40">
        <f t="shared" si="37"/>
        <v>-64.480818910655216</v>
      </c>
      <c r="M167" s="39">
        <f t="shared" si="38"/>
        <v>0</v>
      </c>
      <c r="N167" s="39">
        <f t="shared" si="39"/>
        <v>206.10190314651425</v>
      </c>
      <c r="O167" s="39"/>
      <c r="P167" s="40">
        <f t="shared" si="40"/>
        <v>-13349.24566760943</v>
      </c>
    </row>
    <row r="168" spans="1:16" ht="15.75" thickBot="1" x14ac:dyDescent="0.3">
      <c r="A168" s="23">
        <v>146</v>
      </c>
      <c r="B168" s="25">
        <v>37437</v>
      </c>
      <c r="C168" s="41">
        <f>'Índices Diversos'!B164</f>
        <v>0.31</v>
      </c>
      <c r="D168" s="41">
        <f>'Índices Diversos'!C164</f>
        <v>0.15820000000000001</v>
      </c>
      <c r="E168" s="39">
        <f t="shared" si="41"/>
        <v>182.55686052037629</v>
      </c>
      <c r="F168" s="42">
        <v>6</v>
      </c>
      <c r="G168" s="39">
        <f t="shared" si="42"/>
        <v>181.64733524290975</v>
      </c>
      <c r="H168" s="38">
        <v>201.96</v>
      </c>
      <c r="I168" s="39">
        <f t="shared" si="34"/>
        <v>207.25287526789486</v>
      </c>
      <c r="J168" s="39">
        <f t="shared" si="35"/>
        <v>-65.631791032035849</v>
      </c>
      <c r="K168" s="39">
        <f t="shared" si="36"/>
        <v>40.026251007050725</v>
      </c>
      <c r="L168" s="40">
        <f t="shared" si="37"/>
        <v>-65.631791032035849</v>
      </c>
      <c r="M168" s="39">
        <f t="shared" si="38"/>
        <v>0</v>
      </c>
      <c r="N168" s="39">
        <f t="shared" si="39"/>
        <v>207.25287526789486</v>
      </c>
      <c r="O168" s="39"/>
      <c r="P168" s="40">
        <f t="shared" si="40"/>
        <v>-13577.944923572157</v>
      </c>
    </row>
    <row r="169" spans="1:16" ht="15.75" thickBot="1" x14ac:dyDescent="0.3">
      <c r="A169" s="23">
        <v>147</v>
      </c>
      <c r="B169" s="25">
        <v>37468</v>
      </c>
      <c r="C169" s="41">
        <f>'Índices Diversos'!B165</f>
        <v>0.67</v>
      </c>
      <c r="D169" s="41">
        <f>'Índices Diversos'!C165</f>
        <v>0.2656</v>
      </c>
      <c r="E169" s="39">
        <f t="shared" si="41"/>
        <v>183.77999148586281</v>
      </c>
      <c r="F169" s="42">
        <v>7</v>
      </c>
      <c r="G169" s="39">
        <f t="shared" si="42"/>
        <v>181.64733524290975</v>
      </c>
      <c r="H169" s="38">
        <v>201.96</v>
      </c>
      <c r="I169" s="39">
        <f t="shared" si="34"/>
        <v>208.37727900951961</v>
      </c>
      <c r="J169" s="39">
        <f t="shared" si="35"/>
        <v>-66.756194773660582</v>
      </c>
      <c r="K169" s="39">
        <f t="shared" si="36"/>
        <v>40.026251007050725</v>
      </c>
      <c r="L169" s="40">
        <f t="shared" si="37"/>
        <v>-66.756194773660582</v>
      </c>
      <c r="M169" s="39">
        <f t="shared" si="38"/>
        <v>0</v>
      </c>
      <c r="N169" s="39">
        <f t="shared" si="39"/>
        <v>208.37727900951961</v>
      </c>
      <c r="O169" s="39"/>
      <c r="P169" s="40">
        <f t="shared" si="40"/>
        <v>-13822.938674351733</v>
      </c>
    </row>
    <row r="170" spans="1:16" ht="15.75" thickBot="1" x14ac:dyDescent="0.3">
      <c r="A170" s="23">
        <v>148</v>
      </c>
      <c r="B170" s="25">
        <v>37499</v>
      </c>
      <c r="C170" s="41">
        <f>'Índices Diversos'!B166</f>
        <v>1.01</v>
      </c>
      <c r="D170" s="41">
        <f>'Índices Diversos'!C166</f>
        <v>0.24809999999999999</v>
      </c>
      <c r="E170" s="39">
        <f t="shared" si="41"/>
        <v>185.63616939987003</v>
      </c>
      <c r="F170" s="42">
        <v>8</v>
      </c>
      <c r="G170" s="39">
        <f t="shared" si="42"/>
        <v>181.64733524290975</v>
      </c>
      <c r="H170" s="38">
        <v>201.96</v>
      </c>
      <c r="I170" s="39">
        <f t="shared" si="34"/>
        <v>209.58179490919588</v>
      </c>
      <c r="J170" s="39">
        <f t="shared" si="35"/>
        <v>-67.960710673336834</v>
      </c>
      <c r="K170" s="39">
        <f t="shared" si="36"/>
        <v>40.026251007050725</v>
      </c>
      <c r="L170" s="40">
        <f t="shared" si="37"/>
        <v>-67.960710673336834</v>
      </c>
      <c r="M170" s="39">
        <f t="shared" si="38"/>
        <v>0</v>
      </c>
      <c r="N170" s="39">
        <f t="shared" si="39"/>
        <v>209.58179490919588</v>
      </c>
      <c r="O170" s="39"/>
      <c r="P170" s="40">
        <f t="shared" si="40"/>
        <v>-14067.335152545165</v>
      </c>
    </row>
    <row r="171" spans="1:16" ht="15.75" thickBot="1" x14ac:dyDescent="0.3">
      <c r="A171" s="23">
        <v>149</v>
      </c>
      <c r="B171" s="25">
        <v>37529</v>
      </c>
      <c r="C171" s="41">
        <f>'Índices Diversos'!B167</f>
        <v>0.76</v>
      </c>
      <c r="D171" s="41">
        <f>'Índices Diversos'!C167</f>
        <v>0.19550000000000001</v>
      </c>
      <c r="E171" s="39">
        <f t="shared" si="41"/>
        <v>187.04700428730905</v>
      </c>
      <c r="F171" s="42">
        <v>9</v>
      </c>
      <c r="G171" s="39">
        <f t="shared" si="42"/>
        <v>181.64733524290975</v>
      </c>
      <c r="H171" s="38">
        <v>201.96</v>
      </c>
      <c r="I171" s="39">
        <f t="shared" si="34"/>
        <v>210.78337430814847</v>
      </c>
      <c r="J171" s="39">
        <f t="shared" si="35"/>
        <v>-69.162290072289437</v>
      </c>
      <c r="K171" s="39">
        <f t="shared" si="36"/>
        <v>40.026251007050725</v>
      </c>
      <c r="L171" s="40">
        <f t="shared" si="37"/>
        <v>-69.162290072289437</v>
      </c>
      <c r="M171" s="39">
        <f t="shared" si="38"/>
        <v>0</v>
      </c>
      <c r="N171" s="39">
        <f t="shared" si="39"/>
        <v>210.78337430814847</v>
      </c>
      <c r="O171" s="39"/>
      <c r="P171" s="40">
        <f t="shared" si="40"/>
        <v>-14306.032248573312</v>
      </c>
    </row>
    <row r="172" spans="1:16" ht="15.75" thickBot="1" x14ac:dyDescent="0.3">
      <c r="A172" s="23">
        <v>150</v>
      </c>
      <c r="B172" s="25">
        <v>37560</v>
      </c>
      <c r="C172" s="41">
        <f>'Índices Diversos'!B168</f>
        <v>1.28</v>
      </c>
      <c r="D172" s="41">
        <f>'Índices Diversos'!C168</f>
        <v>0.27679999999999999</v>
      </c>
      <c r="E172" s="39">
        <f t="shared" si="41"/>
        <v>189.4412059421866</v>
      </c>
      <c r="F172" s="42">
        <v>10</v>
      </c>
      <c r="G172" s="39">
        <f t="shared" si="42"/>
        <v>181.64733524290975</v>
      </c>
      <c r="H172" s="38">
        <v>201.96</v>
      </c>
      <c r="I172" s="39">
        <f t="shared" si="34"/>
        <v>211.95693259874801</v>
      </c>
      <c r="J172" s="39">
        <f t="shared" si="35"/>
        <v>-70.335848362888981</v>
      </c>
      <c r="K172" s="39">
        <f t="shared" si="36"/>
        <v>40.026251007050725</v>
      </c>
      <c r="L172" s="40">
        <f t="shared" si="37"/>
        <v>-70.335848362888981</v>
      </c>
      <c r="M172" s="39">
        <f t="shared" si="38"/>
        <v>0</v>
      </c>
      <c r="N172" s="39">
        <f t="shared" si="39"/>
        <v>211.95693259874801</v>
      </c>
      <c r="O172" s="39"/>
      <c r="P172" s="40">
        <f t="shared" si="40"/>
        <v>-14558.174975225545</v>
      </c>
    </row>
    <row r="173" spans="1:16" ht="15.75" thickBot="1" x14ac:dyDescent="0.3">
      <c r="A173" s="23">
        <v>151</v>
      </c>
      <c r="B173" s="25">
        <v>37590</v>
      </c>
      <c r="C173" s="41">
        <f>'Índices Diversos'!B169</f>
        <v>2.65</v>
      </c>
      <c r="D173" s="41">
        <f>'Índices Diversos'!C169</f>
        <v>0.26440000000000002</v>
      </c>
      <c r="E173" s="39">
        <f t="shared" si="41"/>
        <v>194.46139789965454</v>
      </c>
      <c r="F173" s="42">
        <v>11</v>
      </c>
      <c r="G173" s="39">
        <f t="shared" si="42"/>
        <v>181.64733524290975</v>
      </c>
      <c r="H173" s="38">
        <v>201.96</v>
      </c>
      <c r="I173" s="39">
        <f t="shared" si="34"/>
        <v>213.19659655864058</v>
      </c>
      <c r="J173" s="39">
        <f t="shared" si="35"/>
        <v>-71.575512322781535</v>
      </c>
      <c r="K173" s="39">
        <f t="shared" si="36"/>
        <v>40.026251007050725</v>
      </c>
      <c r="L173" s="40">
        <f t="shared" si="37"/>
        <v>-71.575512322781535</v>
      </c>
      <c r="M173" s="39">
        <f t="shared" si="38"/>
        <v>0</v>
      </c>
      <c r="N173" s="39">
        <f t="shared" si="39"/>
        <v>213.19659655864058</v>
      </c>
      <c r="O173" s="39"/>
      <c r="P173" s="40">
        <f t="shared" si="40"/>
        <v>-14810.427078219984</v>
      </c>
    </row>
    <row r="174" spans="1:16" ht="15.75" thickBot="1" x14ac:dyDescent="0.3">
      <c r="A174" s="23">
        <v>152</v>
      </c>
      <c r="B174" s="25">
        <v>37621</v>
      </c>
      <c r="C174" s="41">
        <f>'Índices Diversos'!B170</f>
        <v>1.83</v>
      </c>
      <c r="D174" s="41">
        <f>'Índices Diversos'!C170</f>
        <v>0.3609</v>
      </c>
      <c r="E174" s="39">
        <f t="shared" si="41"/>
        <v>198.02004148121821</v>
      </c>
      <c r="F174" s="42">
        <v>12</v>
      </c>
      <c r="G174" s="39">
        <f t="shared" si="42"/>
        <v>181.64733524290975</v>
      </c>
      <c r="H174" s="38">
        <v>201.96</v>
      </c>
      <c r="I174" s="39">
        <f t="shared" si="34"/>
        <v>214.4367982691607</v>
      </c>
      <c r="J174" s="39">
        <f t="shared" si="35"/>
        <v>-72.81571403330166</v>
      </c>
      <c r="K174" s="39">
        <f t="shared" si="36"/>
        <v>40.026251007050725</v>
      </c>
      <c r="L174" s="40">
        <f t="shared" si="37"/>
        <v>-72.81571403330166</v>
      </c>
      <c r="M174" s="39">
        <f t="shared" si="38"/>
        <v>0</v>
      </c>
      <c r="N174" s="39">
        <f t="shared" si="39"/>
        <v>214.4367982691607</v>
      </c>
      <c r="O174" s="39"/>
      <c r="P174" s="40">
        <f t="shared" si="40"/>
        <v>-15079.088610219393</v>
      </c>
    </row>
    <row r="175" spans="1:16" ht="15.75" thickBot="1" x14ac:dyDescent="0.3">
      <c r="A175" s="23">
        <v>153</v>
      </c>
      <c r="B175" s="25">
        <v>37652</v>
      </c>
      <c r="C175" s="41">
        <f>'Índices Diversos'!B171</f>
        <v>2.19</v>
      </c>
      <c r="D175" s="41">
        <f>'Índices Diversos'!C171</f>
        <v>0.48780000000000001</v>
      </c>
      <c r="E175" s="39">
        <f t="shared" si="41"/>
        <v>202.3566803896569</v>
      </c>
      <c r="F175" s="42">
        <v>1</v>
      </c>
      <c r="G175" s="39">
        <f t="shared" si="42"/>
        <v>181.64733524290975</v>
      </c>
      <c r="H175" s="38">
        <v>201.96</v>
      </c>
      <c r="I175" s="39">
        <f t="shared" si="34"/>
        <v>215.7576772136029</v>
      </c>
      <c r="J175" s="39">
        <f t="shared" si="35"/>
        <v>-74.136592977743874</v>
      </c>
      <c r="K175" s="39">
        <f t="shared" si="36"/>
        <v>40.026251007050725</v>
      </c>
      <c r="L175" s="40">
        <f t="shared" si="37"/>
        <v>-74.136592977743874</v>
      </c>
      <c r="M175" s="39">
        <f t="shared" si="38"/>
        <v>0</v>
      </c>
      <c r="N175" s="39">
        <f t="shared" si="39"/>
        <v>215.7576772136029</v>
      </c>
      <c r="O175" s="39"/>
      <c r="P175" s="40">
        <f t="shared" si="40"/>
        <v>-15369.454547623094</v>
      </c>
    </row>
    <row r="176" spans="1:16" ht="15.75" thickBot="1" x14ac:dyDescent="0.3">
      <c r="A176" s="23">
        <v>154</v>
      </c>
      <c r="B176" s="25">
        <v>37680</v>
      </c>
      <c r="C176" s="41">
        <f>'Índices Diversos'!B172</f>
        <v>1.61</v>
      </c>
      <c r="D176" s="41">
        <f>'Índices Diversos'!C172</f>
        <v>0.41160000000000002</v>
      </c>
      <c r="E176" s="39">
        <f t="shared" si="41"/>
        <v>205.61462294393039</v>
      </c>
      <c r="F176" s="42">
        <v>2</v>
      </c>
      <c r="G176" s="39">
        <f t="shared" si="42"/>
        <v>205.61462294393039</v>
      </c>
      <c r="H176" s="38">
        <v>213.83</v>
      </c>
      <c r="I176" s="39">
        <f t="shared" si="34"/>
        <v>235.87132769265861</v>
      </c>
      <c r="J176" s="39">
        <f t="shared" si="35"/>
        <v>-75.564181996705557</v>
      </c>
      <c r="K176" s="39">
        <f t="shared" si="36"/>
        <v>45.307477247977353</v>
      </c>
      <c r="L176" s="40">
        <f t="shared" si="37"/>
        <v>-75.564181996705557</v>
      </c>
      <c r="M176" s="39">
        <f t="shared" si="38"/>
        <v>0</v>
      </c>
      <c r="N176" s="39">
        <f t="shared" si="39"/>
        <v>235.87132769265861</v>
      </c>
      <c r="O176" s="39"/>
      <c r="P176" s="40">
        <f t="shared" si="40"/>
        <v>-15669.557396618553</v>
      </c>
    </row>
    <row r="177" spans="1:16" ht="15.75" thickBot="1" x14ac:dyDescent="0.3">
      <c r="A177" s="23">
        <v>155</v>
      </c>
      <c r="B177" s="25">
        <v>37711</v>
      </c>
      <c r="C177" s="41">
        <f>'Índices Diversos'!B173</f>
        <v>0.67</v>
      </c>
      <c r="D177" s="41">
        <f>'Índices Diversos'!C173</f>
        <v>0.37819999999999998</v>
      </c>
      <c r="E177" s="39">
        <f t="shared" si="41"/>
        <v>206.99224091765473</v>
      </c>
      <c r="F177" s="42">
        <v>3</v>
      </c>
      <c r="G177" s="39">
        <f t="shared" si="42"/>
        <v>205.61462294393039</v>
      </c>
      <c r="H177" s="38">
        <v>213.83</v>
      </c>
      <c r="I177" s="39">
        <f t="shared" si="34"/>
        <v>237.34678840136212</v>
      </c>
      <c r="J177" s="39">
        <f t="shared" si="35"/>
        <v>-77.039642705409079</v>
      </c>
      <c r="K177" s="39">
        <f t="shared" si="36"/>
        <v>45.307477247977353</v>
      </c>
      <c r="L177" s="40">
        <f t="shared" si="37"/>
        <v>-77.039642705409079</v>
      </c>
      <c r="M177" s="39">
        <f t="shared" si="38"/>
        <v>0</v>
      </c>
      <c r="N177" s="39">
        <f t="shared" si="39"/>
        <v>237.34678840136212</v>
      </c>
      <c r="O177" s="39"/>
      <c r="P177" s="40">
        <f t="shared" si="40"/>
        <v>-15967.06409664766</v>
      </c>
    </row>
    <row r="178" spans="1:16" ht="15.75" thickBot="1" x14ac:dyDescent="0.3">
      <c r="A178" s="23">
        <v>156</v>
      </c>
      <c r="B178" s="25">
        <v>37741</v>
      </c>
      <c r="C178" s="41">
        <f>'Índices Diversos'!B174</f>
        <v>0.56999999999999995</v>
      </c>
      <c r="D178" s="41">
        <f>'Índices Diversos'!C174</f>
        <v>0.41839999999999999</v>
      </c>
      <c r="E178" s="39">
        <f t="shared" si="41"/>
        <v>208.17209669088535</v>
      </c>
      <c r="F178" s="42">
        <v>4</v>
      </c>
      <c r="G178" s="39">
        <f t="shared" si="42"/>
        <v>205.61462294393039</v>
      </c>
      <c r="H178" s="37">
        <v>213.83</v>
      </c>
      <c r="I178" s="39">
        <f t="shared" si="34"/>
        <v>238.80948509997174</v>
      </c>
      <c r="J178" s="39">
        <f t="shared" si="35"/>
        <v>-78.502339404018699</v>
      </c>
      <c r="K178" s="39">
        <f t="shared" si="36"/>
        <v>45.307477247977353</v>
      </c>
      <c r="L178" s="40">
        <f t="shared" si="37"/>
        <v>-78.502339404018699</v>
      </c>
      <c r="M178" s="39">
        <f t="shared" si="38"/>
        <v>0</v>
      </c>
      <c r="N178" s="39">
        <f t="shared" si="39"/>
        <v>238.80948509997174</v>
      </c>
      <c r="O178" s="39"/>
      <c r="P178" s="40">
        <f t="shared" si="40"/>
        <v>-16273.678956813665</v>
      </c>
    </row>
    <row r="179" spans="1:16" ht="15.75" thickBot="1" x14ac:dyDescent="0.3">
      <c r="A179" s="23">
        <v>157</v>
      </c>
      <c r="B179" s="25">
        <v>37772</v>
      </c>
      <c r="C179" s="41">
        <f>'Índices Diversos'!B175</f>
        <v>0.31</v>
      </c>
      <c r="D179" s="41">
        <f>'Índices Diversos'!C175</f>
        <v>0.46500000000000002</v>
      </c>
      <c r="E179" s="39">
        <f t="shared" si="41"/>
        <v>208.81743019062711</v>
      </c>
      <c r="F179" s="42">
        <v>5</v>
      </c>
      <c r="G179" s="39">
        <f t="shared" si="42"/>
        <v>205.61462294393039</v>
      </c>
      <c r="H179" s="38">
        <v>213.83</v>
      </c>
      <c r="I179" s="39">
        <f t="shared" si="34"/>
        <v>240.31696222121164</v>
      </c>
      <c r="J179" s="39">
        <f t="shared" si="35"/>
        <v>-80.0098165252586</v>
      </c>
      <c r="K179" s="39">
        <f t="shared" si="36"/>
        <v>45.307477247977353</v>
      </c>
      <c r="L179" s="40">
        <f t="shared" si="37"/>
        <v>-80.0098165252586</v>
      </c>
      <c r="M179" s="39">
        <f t="shared" si="38"/>
        <v>0</v>
      </c>
      <c r="N179" s="39">
        <f t="shared" si="39"/>
        <v>240.31696222121164</v>
      </c>
      <c r="O179" s="39"/>
      <c r="P179" s="40">
        <f t="shared" si="40"/>
        <v>-16590.786000058386</v>
      </c>
    </row>
    <row r="180" spans="1:16" ht="15.75" thickBot="1" x14ac:dyDescent="0.3">
      <c r="A180" s="23">
        <v>158</v>
      </c>
      <c r="B180" s="25">
        <v>37802</v>
      </c>
      <c r="C180" s="41">
        <f>'Índices Diversos'!B176</f>
        <v>-0.16</v>
      </c>
      <c r="D180" s="41">
        <f>'Índices Diversos'!C176</f>
        <v>0.41660000000000003</v>
      </c>
      <c r="E180" s="39">
        <f t="shared" si="41"/>
        <v>208.48332230232211</v>
      </c>
      <c r="F180" s="42">
        <v>6</v>
      </c>
      <c r="G180" s="39">
        <f t="shared" si="42"/>
        <v>205.61462294393039</v>
      </c>
      <c r="H180" s="38">
        <v>213.83</v>
      </c>
      <c r="I180" s="39">
        <f t="shared" si="34"/>
        <v>241.87602433717248</v>
      </c>
      <c r="J180" s="39">
        <f t="shared" si="35"/>
        <v>-81.568878641219442</v>
      </c>
      <c r="K180" s="39">
        <f t="shared" si="36"/>
        <v>45.307477247977353</v>
      </c>
      <c r="L180" s="40">
        <f t="shared" si="37"/>
        <v>-81.568878641219442</v>
      </c>
      <c r="M180" s="39">
        <f t="shared" si="38"/>
        <v>0</v>
      </c>
      <c r="N180" s="39">
        <f t="shared" si="39"/>
        <v>241.87602433717248</v>
      </c>
      <c r="O180" s="39"/>
      <c r="P180" s="40">
        <f t="shared" si="40"/>
        <v>-16902.786894389192</v>
      </c>
    </row>
    <row r="181" spans="1:16" ht="15.75" thickBot="1" x14ac:dyDescent="0.3">
      <c r="A181" s="23">
        <v>159</v>
      </c>
      <c r="B181" s="25">
        <v>37833</v>
      </c>
      <c r="C181" s="41">
        <f>'Índices Diversos'!B177</f>
        <v>-0.08</v>
      </c>
      <c r="D181" s="41">
        <f>'Índices Diversos'!C177</f>
        <v>0.54649999999999999</v>
      </c>
      <c r="E181" s="39">
        <f t="shared" si="41"/>
        <v>208.31653564448024</v>
      </c>
      <c r="F181" s="42">
        <v>7</v>
      </c>
      <c r="G181" s="39">
        <f t="shared" si="42"/>
        <v>205.61462294393039</v>
      </c>
      <c r="H181" s="38">
        <v>213.83</v>
      </c>
      <c r="I181" s="39">
        <f t="shared" si="34"/>
        <v>243.40998198604649</v>
      </c>
      <c r="J181" s="39">
        <f t="shared" si="35"/>
        <v>-83.10283629009345</v>
      </c>
      <c r="K181" s="39">
        <f t="shared" si="36"/>
        <v>45.307477247977353</v>
      </c>
      <c r="L181" s="40">
        <f t="shared" si="37"/>
        <v>-83.10283629009345</v>
      </c>
      <c r="M181" s="39">
        <f t="shared" si="38"/>
        <v>0</v>
      </c>
      <c r="N181" s="39">
        <f t="shared" si="39"/>
        <v>243.40998198604649</v>
      </c>
      <c r="O181" s="39"/>
      <c r="P181" s="40">
        <f t="shared" si="40"/>
        <v>-17239.900842304629</v>
      </c>
    </row>
    <row r="182" spans="1:16" ht="15.75" thickBot="1" x14ac:dyDescent="0.3">
      <c r="A182" s="23">
        <v>160</v>
      </c>
      <c r="B182" s="25">
        <v>37864</v>
      </c>
      <c r="C182" s="41">
        <f>'Índices Diversos'!B178</f>
        <v>0.63</v>
      </c>
      <c r="D182" s="41">
        <f>'Índices Diversos'!C178</f>
        <v>0.40379999999999999</v>
      </c>
      <c r="E182" s="39">
        <f t="shared" si="41"/>
        <v>209.62892981904048</v>
      </c>
      <c r="F182" s="42">
        <v>8</v>
      </c>
      <c r="G182" s="39">
        <f t="shared" si="42"/>
        <v>205.61462294393039</v>
      </c>
      <c r="H182" s="23"/>
      <c r="I182" s="39">
        <f t="shared" si="34"/>
        <v>245.0674083855962</v>
      </c>
      <c r="J182" s="39">
        <f t="shared" si="35"/>
        <v>-84.76026268964317</v>
      </c>
      <c r="K182" s="39">
        <f t="shared" si="36"/>
        <v>45.307477247977353</v>
      </c>
      <c r="L182" s="40">
        <f t="shared" si="37"/>
        <v>-84.76026268964317</v>
      </c>
      <c r="M182" s="39">
        <f t="shared" si="38"/>
        <v>0</v>
      </c>
      <c r="N182" s="39">
        <f t="shared" si="39"/>
        <v>245.0674083855962</v>
      </c>
      <c r="O182" s="39"/>
      <c r="P182" s="40">
        <f t="shared" si="40"/>
        <v>-17555.572552486512</v>
      </c>
    </row>
    <row r="183" spans="1:16" ht="15.75" thickBot="1" x14ac:dyDescent="0.3">
      <c r="A183" s="23">
        <v>161</v>
      </c>
      <c r="B183" s="25">
        <v>37894</v>
      </c>
      <c r="C183" s="41">
        <f>'Índices Diversos'!B179</f>
        <v>0.84</v>
      </c>
      <c r="D183" s="41">
        <f>'Índices Diversos'!C179</f>
        <v>0.33639999999999998</v>
      </c>
      <c r="E183" s="39">
        <f t="shared" si="41"/>
        <v>211.38981282952042</v>
      </c>
      <c r="F183" s="42">
        <v>9</v>
      </c>
      <c r="G183" s="39">
        <f t="shared" si="42"/>
        <v>205.61462294393039</v>
      </c>
      <c r="H183" s="37">
        <v>427.66</v>
      </c>
      <c r="I183" s="39">
        <f t="shared" si="34"/>
        <v>246.61941366239273</v>
      </c>
      <c r="J183" s="39">
        <f t="shared" si="35"/>
        <v>-86.312267966439677</v>
      </c>
      <c r="K183" s="39">
        <f t="shared" si="36"/>
        <v>45.307477247977353</v>
      </c>
      <c r="L183" s="40">
        <f t="shared" si="37"/>
        <v>-86.312267966439677</v>
      </c>
      <c r="M183" s="39">
        <f t="shared" si="38"/>
        <v>0</v>
      </c>
      <c r="N183" s="39">
        <f t="shared" si="39"/>
        <v>246.61941366239273</v>
      </c>
      <c r="O183" s="39"/>
      <c r="P183" s="40">
        <f t="shared" si="40"/>
        <v>-17862.07853992303</v>
      </c>
    </row>
    <row r="184" spans="1:16" ht="15.75" thickBot="1" x14ac:dyDescent="0.3">
      <c r="A184" s="23">
        <v>162</v>
      </c>
      <c r="B184" s="25">
        <v>37925</v>
      </c>
      <c r="C184" s="41">
        <f>'Índices Diversos'!B180</f>
        <v>0.63</v>
      </c>
      <c r="D184" s="41">
        <f>'Índices Diversos'!C180</f>
        <v>0.32129999999999997</v>
      </c>
      <c r="E184" s="39">
        <f t="shared" si="41"/>
        <v>212.7215686503464</v>
      </c>
      <c r="F184" s="42">
        <v>10</v>
      </c>
      <c r="G184" s="39">
        <f t="shared" si="42"/>
        <v>205.61462294393039</v>
      </c>
      <c r="H184" s="38">
        <v>213.83</v>
      </c>
      <c r="I184" s="39">
        <f t="shared" si="34"/>
        <v>248.12635550902544</v>
      </c>
      <c r="J184" s="39">
        <f t="shared" si="35"/>
        <v>-87.819209813072405</v>
      </c>
      <c r="K184" s="39">
        <f t="shared" si="36"/>
        <v>45.307477247977353</v>
      </c>
      <c r="L184" s="40">
        <f t="shared" si="37"/>
        <v>-87.819209813072405</v>
      </c>
      <c r="M184" s="39">
        <f t="shared" si="38"/>
        <v>0</v>
      </c>
      <c r="N184" s="39">
        <f t="shared" si="39"/>
        <v>248.12635550902544</v>
      </c>
      <c r="O184" s="39"/>
      <c r="P184" s="40">
        <f t="shared" si="40"/>
        <v>-18168.392983761078</v>
      </c>
    </row>
    <row r="185" spans="1:16" ht="15.75" thickBot="1" x14ac:dyDescent="0.3">
      <c r="A185" s="23">
        <v>163</v>
      </c>
      <c r="B185" s="25">
        <v>37955</v>
      </c>
      <c r="C185" s="41">
        <f>'Índices Diversos'!B181</f>
        <v>0.27</v>
      </c>
      <c r="D185" s="41">
        <f>'Índices Diversos'!C181</f>
        <v>0.17760000000000001</v>
      </c>
      <c r="E185" s="39">
        <f t="shared" si="41"/>
        <v>213.29591688570233</v>
      </c>
      <c r="F185" s="42">
        <v>11</v>
      </c>
      <c r="G185" s="39">
        <f t="shared" si="42"/>
        <v>205.61462294393039</v>
      </c>
      <c r="H185" s="23"/>
      <c r="I185" s="39">
        <f t="shared" si="34"/>
        <v>249.63235562833205</v>
      </c>
      <c r="J185" s="39">
        <f t="shared" si="35"/>
        <v>-89.325209932379011</v>
      </c>
      <c r="K185" s="39">
        <f t="shared" si="36"/>
        <v>45.307477247977353</v>
      </c>
      <c r="L185" s="40">
        <f t="shared" si="37"/>
        <v>-89.325209932379011</v>
      </c>
      <c r="M185" s="39">
        <f t="shared" si="38"/>
        <v>0</v>
      </c>
      <c r="N185" s="39">
        <f t="shared" si="39"/>
        <v>249.63235562833205</v>
      </c>
      <c r="O185" s="39"/>
      <c r="P185" s="40">
        <f t="shared" si="40"/>
        <v>-18450.735752392164</v>
      </c>
    </row>
    <row r="186" spans="1:16" ht="15.75" thickBot="1" x14ac:dyDescent="0.3">
      <c r="A186" s="23">
        <v>164</v>
      </c>
      <c r="B186" s="25">
        <v>37986</v>
      </c>
      <c r="C186" s="41">
        <f>'Índices Diversos'!B182</f>
        <v>0.42</v>
      </c>
      <c r="D186" s="41">
        <f>'Índices Diversos'!C182</f>
        <v>0.18990000000000001</v>
      </c>
      <c r="E186" s="39">
        <f t="shared" si="41"/>
        <v>214.19175973662229</v>
      </c>
      <c r="F186" s="42">
        <v>12</v>
      </c>
      <c r="G186" s="39">
        <f t="shared" si="42"/>
        <v>205.61462294393039</v>
      </c>
      <c r="H186" s="37">
        <v>427.66</v>
      </c>
      <c r="I186" s="39">
        <f t="shared" si="34"/>
        <v>251.02049860296955</v>
      </c>
      <c r="J186" s="39">
        <f t="shared" si="35"/>
        <v>-90.7133529070165</v>
      </c>
      <c r="K186" s="39">
        <f t="shared" si="36"/>
        <v>45.307477247977353</v>
      </c>
      <c r="L186" s="40">
        <f t="shared" si="37"/>
        <v>-90.7133529070165</v>
      </c>
      <c r="M186" s="39">
        <f t="shared" si="38"/>
        <v>0</v>
      </c>
      <c r="N186" s="39">
        <f t="shared" si="39"/>
        <v>251.02049860296955</v>
      </c>
      <c r="O186" s="39"/>
      <c r="P186" s="40">
        <f t="shared" si="40"/>
        <v>-18737.270886115773</v>
      </c>
    </row>
    <row r="187" spans="1:16" ht="15.75" thickBot="1" x14ac:dyDescent="0.3">
      <c r="A187" s="23">
        <v>165</v>
      </c>
      <c r="B187" s="25">
        <v>38017</v>
      </c>
      <c r="C187" s="41">
        <f>'Índices Diversos'!B183</f>
        <v>0.65</v>
      </c>
      <c r="D187" s="41">
        <f>'Índices Diversos'!C183</f>
        <v>0.128</v>
      </c>
      <c r="E187" s="39">
        <f t="shared" si="41"/>
        <v>215.58400617491034</v>
      </c>
      <c r="F187" s="42">
        <v>1</v>
      </c>
      <c r="G187" s="39">
        <f t="shared" si="42"/>
        <v>205.61462294393039</v>
      </c>
      <c r="H187" s="38">
        <v>213.83</v>
      </c>
      <c r="I187" s="39">
        <f t="shared" si="34"/>
        <v>252.42925341115432</v>
      </c>
      <c r="J187" s="39">
        <f t="shared" si="35"/>
        <v>-92.122107715201267</v>
      </c>
      <c r="K187" s="39">
        <f t="shared" si="36"/>
        <v>45.307477247977353</v>
      </c>
      <c r="L187" s="40">
        <f t="shared" si="37"/>
        <v>-92.122107715201267</v>
      </c>
      <c r="M187" s="39">
        <f t="shared" si="38"/>
        <v>0</v>
      </c>
      <c r="N187" s="39">
        <f t="shared" si="39"/>
        <v>252.42925341115432</v>
      </c>
      <c r="O187" s="39"/>
      <c r="P187" s="40">
        <f t="shared" si="40"/>
        <v>-19014.006955705525</v>
      </c>
    </row>
    <row r="188" spans="1:16" ht="15.75" thickBot="1" x14ac:dyDescent="0.3">
      <c r="A188" s="23">
        <v>166</v>
      </c>
      <c r="B188" s="25">
        <v>38046</v>
      </c>
      <c r="C188" s="41">
        <f>'Índices Diversos'!B184</f>
        <v>0.19</v>
      </c>
      <c r="D188" s="41">
        <f>'Índices Diversos'!C184</f>
        <v>4.58E-2</v>
      </c>
      <c r="E188" s="39">
        <f t="shared" si="41"/>
        <v>215.99361578664266</v>
      </c>
      <c r="F188" s="42">
        <v>2</v>
      </c>
      <c r="G188" s="39">
        <f t="shared" si="42"/>
        <v>215.99361578664266</v>
      </c>
      <c r="H188" s="23"/>
      <c r="I188" s="39">
        <f t="shared" si="34"/>
        <v>261.88179783026663</v>
      </c>
      <c r="J188" s="39">
        <f t="shared" si="35"/>
        <v>-93.482685259624716</v>
      </c>
      <c r="K188" s="39">
        <f t="shared" si="36"/>
        <v>47.594503216000739</v>
      </c>
      <c r="L188" s="40">
        <f t="shared" si="37"/>
        <v>-93.482685259624716</v>
      </c>
      <c r="M188" s="39">
        <f t="shared" si="38"/>
        <v>0</v>
      </c>
      <c r="N188" s="39">
        <f t="shared" si="39"/>
        <v>261.88179783026663</v>
      </c>
      <c r="O188" s="39"/>
      <c r="P188" s="40">
        <f t="shared" si="40"/>
        <v>-19284.717110584908</v>
      </c>
    </row>
    <row r="189" spans="1:16" ht="15.75" thickBot="1" x14ac:dyDescent="0.3">
      <c r="A189" s="23">
        <v>167</v>
      </c>
      <c r="B189" s="25">
        <v>38077</v>
      </c>
      <c r="C189" s="41">
        <f>'Índices Diversos'!B185</f>
        <v>0.12</v>
      </c>
      <c r="D189" s="41">
        <f>'Índices Diversos'!C185</f>
        <v>0.17780000000000001</v>
      </c>
      <c r="E189" s="39">
        <f t="shared" si="41"/>
        <v>216.25280812558663</v>
      </c>
      <c r="F189" s="42">
        <v>3</v>
      </c>
      <c r="G189" s="39">
        <f t="shared" si="42"/>
        <v>215.99361578664266</v>
      </c>
      <c r="H189" s="37">
        <v>230.47</v>
      </c>
      <c r="I189" s="39">
        <f t="shared" si="34"/>
        <v>263.21274886358265</v>
      </c>
      <c r="J189" s="39">
        <f t="shared" si="35"/>
        <v>-94.813636292940714</v>
      </c>
      <c r="K189" s="39">
        <f t="shared" si="36"/>
        <v>47.594503216000739</v>
      </c>
      <c r="L189" s="40">
        <f t="shared" si="37"/>
        <v>-94.813636292940714</v>
      </c>
      <c r="M189" s="39">
        <f t="shared" si="38"/>
        <v>0</v>
      </c>
      <c r="N189" s="39">
        <f t="shared" si="39"/>
        <v>263.21274886358265</v>
      </c>
      <c r="O189" s="39"/>
      <c r="P189" s="40">
        <f t="shared" si="40"/>
        <v>-19582.686078738589</v>
      </c>
    </row>
    <row r="190" spans="1:16" ht="15.75" thickBot="1" x14ac:dyDescent="0.3">
      <c r="A190" s="23">
        <v>168</v>
      </c>
      <c r="B190" s="25">
        <v>38107</v>
      </c>
      <c r="C190" s="41">
        <f>'Índices Diversos'!B186</f>
        <v>0.28999999999999998</v>
      </c>
      <c r="D190" s="41">
        <f>'Índices Diversos'!C186</f>
        <v>8.7400000000000005E-2</v>
      </c>
      <c r="E190" s="39">
        <f t="shared" si="41"/>
        <v>216.87994126915083</v>
      </c>
      <c r="F190" s="42">
        <v>4</v>
      </c>
      <c r="G190" s="39">
        <f t="shared" si="42"/>
        <v>215.99361578664266</v>
      </c>
      <c r="H190" s="38">
        <v>460.94</v>
      </c>
      <c r="I190" s="39">
        <f t="shared" si="34"/>
        <v>264.67771831120808</v>
      </c>
      <c r="J190" s="39">
        <f t="shared" si="35"/>
        <v>-96.278605740566121</v>
      </c>
      <c r="K190" s="39">
        <f t="shared" si="36"/>
        <v>47.594503216000739</v>
      </c>
      <c r="L190" s="40">
        <f t="shared" si="37"/>
        <v>-96.278605740566121</v>
      </c>
      <c r="M190" s="39">
        <f t="shared" si="38"/>
        <v>0</v>
      </c>
      <c r="N190" s="39">
        <f t="shared" si="39"/>
        <v>264.67771831120808</v>
      </c>
      <c r="O190" s="39"/>
      <c r="P190" s="40">
        <f t="shared" si="40"/>
        <v>-19864.710393008416</v>
      </c>
    </row>
    <row r="191" spans="1:16" ht="15.75" thickBot="1" x14ac:dyDescent="0.3">
      <c r="A191" s="23">
        <v>169</v>
      </c>
      <c r="B191" s="25">
        <v>38138</v>
      </c>
      <c r="C191" s="41">
        <f>'Índices Diversos'!B187</f>
        <v>0.56999999999999995</v>
      </c>
      <c r="D191" s="41">
        <f>'Índices Diversos'!C187</f>
        <v>0.15459999999999999</v>
      </c>
      <c r="E191" s="39">
        <f t="shared" si="41"/>
        <v>218.116156934385</v>
      </c>
      <c r="F191" s="42">
        <v>5</v>
      </c>
      <c r="G191" s="39">
        <f t="shared" si="42"/>
        <v>215.99361578664266</v>
      </c>
      <c r="H191" s="23"/>
      <c r="I191" s="39">
        <f t="shared" si="34"/>
        <v>266.06429559961788</v>
      </c>
      <c r="J191" s="39">
        <f t="shared" si="35"/>
        <v>-97.665183028975946</v>
      </c>
      <c r="K191" s="39">
        <f t="shared" si="36"/>
        <v>47.594503216000739</v>
      </c>
      <c r="L191" s="40">
        <f t="shared" si="37"/>
        <v>-97.665183028975946</v>
      </c>
      <c r="M191" s="39">
        <f t="shared" si="38"/>
        <v>0</v>
      </c>
      <c r="N191" s="39">
        <f t="shared" si="39"/>
        <v>266.06429559961788</v>
      </c>
      <c r="O191" s="39"/>
      <c r="P191" s="40">
        <f t="shared" si="40"/>
        <v>-20161.896866276624</v>
      </c>
    </row>
    <row r="192" spans="1:16" ht="15.75" thickBot="1" x14ac:dyDescent="0.3">
      <c r="A192" s="23">
        <v>170</v>
      </c>
      <c r="B192" s="25">
        <v>38168</v>
      </c>
      <c r="C192" s="41">
        <f>'Índices Diversos'!B188</f>
        <v>0.92</v>
      </c>
      <c r="D192" s="41">
        <f>'Índices Diversos'!C188</f>
        <v>0.17610000000000001</v>
      </c>
      <c r="E192" s="39">
        <f t="shared" si="41"/>
        <v>220.12282557818133</v>
      </c>
      <c r="F192" s="42">
        <v>6</v>
      </c>
      <c r="G192" s="39">
        <f t="shared" si="42"/>
        <v>215.99361578664266</v>
      </c>
      <c r="H192" s="37">
        <v>230.47</v>
      </c>
      <c r="I192" s="39">
        <f t="shared" si="34"/>
        <v>267.52541789796715</v>
      </c>
      <c r="J192" s="39">
        <f t="shared" si="35"/>
        <v>-99.126305327325227</v>
      </c>
      <c r="K192" s="39">
        <f t="shared" si="36"/>
        <v>47.594503216000739</v>
      </c>
      <c r="L192" s="40">
        <f t="shared" si="37"/>
        <v>-99.126305327325227</v>
      </c>
      <c r="M192" s="39">
        <f t="shared" si="38"/>
        <v>0</v>
      </c>
      <c r="N192" s="39">
        <f t="shared" si="39"/>
        <v>267.52541789796715</v>
      </c>
      <c r="O192" s="39"/>
      <c r="P192" s="40">
        <f t="shared" si="40"/>
        <v>-20465.398496817023</v>
      </c>
    </row>
    <row r="193" spans="1:16" ht="15.75" thickBot="1" x14ac:dyDescent="0.3">
      <c r="A193" s="23">
        <v>171</v>
      </c>
      <c r="B193" s="25">
        <v>38199</v>
      </c>
      <c r="C193" s="41">
        <f>'Índices Diversos'!B189</f>
        <v>0.59</v>
      </c>
      <c r="D193" s="41">
        <f>'Índices Diversos'!C189</f>
        <v>0.19520000000000001</v>
      </c>
      <c r="E193" s="39">
        <f t="shared" si="41"/>
        <v>221.4215502490926</v>
      </c>
      <c r="F193" s="42">
        <v>7</v>
      </c>
      <c r="G193" s="39">
        <f t="shared" si="42"/>
        <v>215.99361578664266</v>
      </c>
      <c r="H193" s="38">
        <v>53.8</v>
      </c>
      <c r="I193" s="39">
        <f t="shared" si="34"/>
        <v>269.01758877334794</v>
      </c>
      <c r="J193" s="39">
        <f t="shared" si="35"/>
        <v>-100.61847620270599</v>
      </c>
      <c r="K193" s="39">
        <f t="shared" si="36"/>
        <v>47.594503216000739</v>
      </c>
      <c r="L193" s="40">
        <f t="shared" si="37"/>
        <v>-100.61847620270599</v>
      </c>
      <c r="M193" s="39">
        <f t="shared" si="38"/>
        <v>0</v>
      </c>
      <c r="N193" s="39">
        <f t="shared" si="39"/>
        <v>269.01758877334794</v>
      </c>
      <c r="O193" s="39"/>
      <c r="P193" s="40">
        <f t="shared" si="40"/>
        <v>-20774.889665789444</v>
      </c>
    </row>
    <row r="194" spans="1:16" ht="15.75" thickBot="1" x14ac:dyDescent="0.3">
      <c r="A194" s="23">
        <v>172</v>
      </c>
      <c r="B194" s="25">
        <v>38230</v>
      </c>
      <c r="C194" s="41">
        <f>'Índices Diversos'!B190</f>
        <v>0.99</v>
      </c>
      <c r="D194" s="41">
        <f>'Índices Diversos'!C190</f>
        <v>0.20050000000000001</v>
      </c>
      <c r="E194" s="39">
        <f t="shared" si="41"/>
        <v>223.61362359655863</v>
      </c>
      <c r="F194" s="42">
        <v>8</v>
      </c>
      <c r="G194" s="39">
        <f t="shared" si="42"/>
        <v>215.99361578664266</v>
      </c>
      <c r="H194" s="23"/>
      <c r="I194" s="39">
        <f t="shared" si="34"/>
        <v>270.53920731525136</v>
      </c>
      <c r="J194" s="39">
        <f t="shared" si="35"/>
        <v>-102.14009474460941</v>
      </c>
      <c r="K194" s="39">
        <f t="shared" si="36"/>
        <v>47.594503216000739</v>
      </c>
      <c r="L194" s="40">
        <f t="shared" si="37"/>
        <v>-102.14009474460941</v>
      </c>
      <c r="M194" s="39">
        <f t="shared" si="38"/>
        <v>0</v>
      </c>
      <c r="N194" s="39">
        <f t="shared" si="39"/>
        <v>270.53920731525136</v>
      </c>
      <c r="O194" s="39"/>
      <c r="P194" s="40">
        <f t="shared" si="40"/>
        <v>-21087.624957995271</v>
      </c>
    </row>
    <row r="195" spans="1:16" ht="15.75" thickBot="1" x14ac:dyDescent="0.3">
      <c r="A195" s="23">
        <v>173</v>
      </c>
      <c r="B195" s="25">
        <v>38260</v>
      </c>
      <c r="C195" s="41">
        <f>'Índices Diversos'!B191</f>
        <v>0.21</v>
      </c>
      <c r="D195" s="41">
        <f>'Índices Diversos'!C191</f>
        <v>0.17280000000000001</v>
      </c>
      <c r="E195" s="39">
        <f t="shared" si="41"/>
        <v>224.0832122061114</v>
      </c>
      <c r="F195" s="42">
        <v>9</v>
      </c>
      <c r="G195" s="39">
        <f t="shared" si="42"/>
        <v>215.99361578664266</v>
      </c>
      <c r="H195" s="37">
        <v>53.8</v>
      </c>
      <c r="I195" s="39">
        <f t="shared" si="34"/>
        <v>272.07677564363996</v>
      </c>
      <c r="J195" s="39">
        <f t="shared" si="35"/>
        <v>-103.67766307299806</v>
      </c>
      <c r="K195" s="39">
        <f t="shared" si="36"/>
        <v>47.594503216000739</v>
      </c>
      <c r="L195" s="40">
        <f t="shared" si="37"/>
        <v>-103.67766307299806</v>
      </c>
      <c r="M195" s="39">
        <f t="shared" si="38"/>
        <v>0</v>
      </c>
      <c r="N195" s="39">
        <f t="shared" si="39"/>
        <v>272.07677564363996</v>
      </c>
      <c r="O195" s="39"/>
      <c r="P195" s="40">
        <f t="shared" si="40"/>
        <v>-21396.611298234639</v>
      </c>
    </row>
    <row r="196" spans="1:16" ht="15.75" thickBot="1" x14ac:dyDescent="0.3">
      <c r="A196" s="23">
        <v>174</v>
      </c>
      <c r="B196" s="25">
        <v>38291</v>
      </c>
      <c r="C196" s="41">
        <f>'Índices Diversos'!B192</f>
        <v>0.62</v>
      </c>
      <c r="D196" s="41">
        <f>'Índices Diversos'!C192</f>
        <v>0.1108</v>
      </c>
      <c r="E196" s="39">
        <f t="shared" si="41"/>
        <v>225.47252812178928</v>
      </c>
      <c r="F196" s="42">
        <v>10</v>
      </c>
      <c r="G196" s="39">
        <f t="shared" si="42"/>
        <v>215.99361578664266</v>
      </c>
      <c r="H196" s="38">
        <v>53.8</v>
      </c>
      <c r="I196" s="39">
        <f t="shared" si="34"/>
        <v>273.5959121865796</v>
      </c>
      <c r="J196" s="39">
        <f t="shared" si="35"/>
        <v>-105.19679961593766</v>
      </c>
      <c r="K196" s="39">
        <f t="shared" si="36"/>
        <v>47.594503216000739</v>
      </c>
      <c r="L196" s="40">
        <f t="shared" si="37"/>
        <v>-105.19679961593766</v>
      </c>
      <c r="M196" s="39">
        <f t="shared" si="38"/>
        <v>0</v>
      </c>
      <c r="N196" s="39">
        <f t="shared" si="39"/>
        <v>273.5959121865796</v>
      </c>
      <c r="O196" s="39"/>
      <c r="P196" s="40">
        <f t="shared" si="40"/>
        <v>-21694.217800010363</v>
      </c>
    </row>
    <row r="197" spans="1:16" ht="15.75" thickBot="1" x14ac:dyDescent="0.3">
      <c r="A197" s="23">
        <v>175</v>
      </c>
      <c r="B197" s="25">
        <v>38321</v>
      </c>
      <c r="C197" s="41">
        <f>'Índices Diversos'!B193</f>
        <v>0.56000000000000005</v>
      </c>
      <c r="D197" s="41">
        <f>'Índices Diversos'!C193</f>
        <v>0.11459999999999999</v>
      </c>
      <c r="E197" s="39">
        <f t="shared" si="41"/>
        <v>226.73517427927129</v>
      </c>
      <c r="F197" s="42">
        <v>11</v>
      </c>
      <c r="G197" s="39">
        <f t="shared" si="42"/>
        <v>215.99361578664266</v>
      </c>
      <c r="H197" s="38">
        <v>53.8</v>
      </c>
      <c r="I197" s="39">
        <f t="shared" si="34"/>
        <v>275.0590995621564</v>
      </c>
      <c r="J197" s="39">
        <f t="shared" si="35"/>
        <v>-106.65998699151447</v>
      </c>
      <c r="K197" s="39">
        <f t="shared" si="36"/>
        <v>47.594503216000739</v>
      </c>
      <c r="L197" s="40">
        <f t="shared" si="37"/>
        <v>-106.65998699151447</v>
      </c>
      <c r="M197" s="39">
        <f t="shared" si="38"/>
        <v>0</v>
      </c>
      <c r="N197" s="39">
        <f t="shared" si="39"/>
        <v>275.0590995621564</v>
      </c>
      <c r="O197" s="39"/>
      <c r="P197" s="40">
        <f t="shared" si="40"/>
        <v>-21994.453690899431</v>
      </c>
    </row>
    <row r="198" spans="1:16" ht="15.75" thickBot="1" x14ac:dyDescent="0.3">
      <c r="A198" s="23">
        <v>176</v>
      </c>
      <c r="B198" s="25">
        <v>38352</v>
      </c>
      <c r="C198" s="41">
        <f>'Índices Diversos'!B194</f>
        <v>0.67</v>
      </c>
      <c r="D198" s="41">
        <f>'Índices Diversos'!C194</f>
        <v>0.24</v>
      </c>
      <c r="E198" s="39">
        <f t="shared" si="41"/>
        <v>228.25429994694241</v>
      </c>
      <c r="F198" s="42">
        <v>12</v>
      </c>
      <c r="G198" s="39">
        <f t="shared" si="42"/>
        <v>215.99361578664266</v>
      </c>
      <c r="H198" s="38">
        <v>53.8</v>
      </c>
      <c r="I198" s="39">
        <f t="shared" si="34"/>
        <v>276.53521437356937</v>
      </c>
      <c r="J198" s="39">
        <f t="shared" si="35"/>
        <v>-108.13610180292741</v>
      </c>
      <c r="K198" s="39">
        <f t="shared" si="36"/>
        <v>47.594503216000739</v>
      </c>
      <c r="L198" s="40">
        <f t="shared" si="37"/>
        <v>-108.13610180292741</v>
      </c>
      <c r="M198" s="39">
        <f t="shared" si="38"/>
        <v>0</v>
      </c>
      <c r="N198" s="39">
        <f t="shared" si="39"/>
        <v>276.53521437356937</v>
      </c>
      <c r="O198" s="39"/>
      <c r="P198" s="40">
        <f t="shared" si="40"/>
        <v>-22324.439278645656</v>
      </c>
    </row>
    <row r="199" spans="1:16" ht="15.75" thickBot="1" x14ac:dyDescent="0.3">
      <c r="A199" s="23">
        <v>177</v>
      </c>
      <c r="B199" s="25">
        <v>38383</v>
      </c>
      <c r="C199" s="41">
        <f>'Índices Diversos'!B195</f>
        <v>0.56000000000000005</v>
      </c>
      <c r="D199" s="41">
        <f>'Índices Diversos'!C195</f>
        <v>0.188</v>
      </c>
      <c r="E199" s="39">
        <f t="shared" si="41"/>
        <v>229.53252402664529</v>
      </c>
      <c r="F199" s="42">
        <v>1</v>
      </c>
      <c r="G199" s="39">
        <f t="shared" si="42"/>
        <v>215.99361578664266</v>
      </c>
      <c r="H199" s="38">
        <v>53.8</v>
      </c>
      <c r="I199" s="39">
        <f t="shared" si="34"/>
        <v>278.1575940703558</v>
      </c>
      <c r="J199" s="39">
        <f t="shared" si="35"/>
        <v>-109.75848149971385</v>
      </c>
      <c r="K199" s="39">
        <f t="shared" si="36"/>
        <v>47.594503216000739</v>
      </c>
      <c r="L199" s="40">
        <f t="shared" si="37"/>
        <v>-109.75848149971385</v>
      </c>
      <c r="M199" s="39">
        <f t="shared" si="38"/>
        <v>0</v>
      </c>
      <c r="N199" s="39">
        <f t="shared" si="39"/>
        <v>278.1575940703558</v>
      </c>
      <c r="O199" s="39"/>
      <c r="P199" s="40">
        <f t="shared" si="40"/>
        <v>-22645.089754836717</v>
      </c>
    </row>
    <row r="200" spans="1:16" ht="15.75" thickBot="1" x14ac:dyDescent="0.3">
      <c r="A200" s="23">
        <v>178</v>
      </c>
      <c r="B200" s="25">
        <v>38411</v>
      </c>
      <c r="C200" s="41">
        <f>'Índices Diversos'!B196</f>
        <v>0.36</v>
      </c>
      <c r="D200" s="41">
        <f>'Índices Diversos'!C196</f>
        <v>9.6199999999999994E-2</v>
      </c>
      <c r="E200" s="39">
        <f t="shared" si="41"/>
        <v>230.35884111314121</v>
      </c>
      <c r="F200" s="42">
        <v>2</v>
      </c>
      <c r="G200" s="39">
        <f t="shared" si="42"/>
        <v>230.35884111314121</v>
      </c>
      <c r="H200" s="38">
        <v>57.33</v>
      </c>
      <c r="I200" s="39">
        <f t="shared" si="34"/>
        <v>290.93390484398253</v>
      </c>
      <c r="J200" s="39">
        <f t="shared" si="35"/>
        <v>-111.33496496340182</v>
      </c>
      <c r="K200" s="39">
        <f t="shared" si="36"/>
        <v>50.759901232560502</v>
      </c>
      <c r="L200" s="40">
        <f t="shared" si="37"/>
        <v>-111.33496496340182</v>
      </c>
      <c r="M200" s="39">
        <f t="shared" si="38"/>
        <v>0</v>
      </c>
      <c r="N200" s="39">
        <f t="shared" si="39"/>
        <v>290.93390484398253</v>
      </c>
      <c r="O200" s="39"/>
      <c r="P200" s="40">
        <f t="shared" si="40"/>
        <v>-22958.088114441314</v>
      </c>
    </row>
    <row r="201" spans="1:16" ht="15.75" thickBot="1" x14ac:dyDescent="0.3">
      <c r="A201" s="23">
        <v>179</v>
      </c>
      <c r="B201" s="25">
        <v>38442</v>
      </c>
      <c r="C201" s="41">
        <f>'Índices Diversos'!B197</f>
        <v>0.79</v>
      </c>
      <c r="D201" s="41">
        <f>'Índices Diversos'!C197</f>
        <v>0.26350000000000001</v>
      </c>
      <c r="E201" s="39">
        <f t="shared" si="41"/>
        <v>232.17867595793501</v>
      </c>
      <c r="F201" s="42">
        <v>3</v>
      </c>
      <c r="G201" s="39">
        <f t="shared" si="42"/>
        <v>230.35884111314121</v>
      </c>
      <c r="H201" s="38">
        <v>57.33</v>
      </c>
      <c r="I201" s="39">
        <f t="shared" si="34"/>
        <v>292.4727665476654</v>
      </c>
      <c r="J201" s="39">
        <f t="shared" si="35"/>
        <v>-112.87382666708471</v>
      </c>
      <c r="K201" s="39">
        <f t="shared" si="36"/>
        <v>50.759901232560502</v>
      </c>
      <c r="L201" s="40">
        <f t="shared" si="37"/>
        <v>-112.87382666708471</v>
      </c>
      <c r="M201" s="39">
        <f t="shared" si="38"/>
        <v>0</v>
      </c>
      <c r="N201" s="39">
        <f t="shared" si="39"/>
        <v>292.4727665476654</v>
      </c>
      <c r="O201" s="39"/>
      <c r="P201" s="40">
        <f t="shared" si="40"/>
        <v>-23311.826108910383</v>
      </c>
    </row>
    <row r="202" spans="1:16" ht="15.75" thickBot="1" x14ac:dyDescent="0.3">
      <c r="A202" s="23">
        <v>180</v>
      </c>
      <c r="B202" s="25">
        <v>38472</v>
      </c>
      <c r="C202" s="41">
        <f>'Índices Diversos'!B198</f>
        <v>0.83</v>
      </c>
      <c r="D202" s="41">
        <f>'Índices Diversos'!C198</f>
        <v>0.20030000000000001</v>
      </c>
      <c r="E202" s="39">
        <f t="shared" si="41"/>
        <v>234.10575896838589</v>
      </c>
      <c r="F202" s="42">
        <v>4</v>
      </c>
      <c r="G202" s="39">
        <f t="shared" si="42"/>
        <v>230.35884111314121</v>
      </c>
      <c r="H202" s="38">
        <v>57.33</v>
      </c>
      <c r="I202" s="39">
        <f t="shared" ref="I202:I265" si="43">G202-K202-J202</f>
        <v>294.2119253519279</v>
      </c>
      <c r="J202" s="39">
        <f t="shared" ref="J202:J265" si="44">P201*$I$8</f>
        <v>-114.61298547134717</v>
      </c>
      <c r="K202" s="39">
        <f t="shared" ref="K202:K265" si="45">K201/G201*G202</f>
        <v>50.759901232560502</v>
      </c>
      <c r="L202" s="40">
        <f t="shared" ref="L202:L265" si="46">IF((G202-K202)&gt;J202,J202,G202-K202)</f>
        <v>-114.61298547134717</v>
      </c>
      <c r="M202" s="39">
        <f t="shared" ref="M202:M265" si="47">J202-L202</f>
        <v>0</v>
      </c>
      <c r="N202" s="39">
        <f t="shared" ref="N202:N265" si="48">IF((G202-K202-L202)&gt;0,(G202-K202-L202),0)</f>
        <v>294.2119253519279</v>
      </c>
      <c r="O202" s="39"/>
      <c r="P202" s="40">
        <f t="shared" ref="P202:P265" si="49">IF(N202&gt;0,(P201-N202)*D202/100+(P201-N202),P201)</f>
        <v>-23653.320928444937</v>
      </c>
    </row>
    <row r="203" spans="1:16" ht="15.75" thickBot="1" x14ac:dyDescent="0.3">
      <c r="A203" s="23">
        <v>181</v>
      </c>
      <c r="B203" s="25">
        <v>38503</v>
      </c>
      <c r="C203" s="41">
        <f>'Índices Diversos'!B199</f>
        <v>0.35</v>
      </c>
      <c r="D203" s="41">
        <f>'Índices Diversos'!C199</f>
        <v>0.25269999999999998</v>
      </c>
      <c r="E203" s="39">
        <f t="shared" si="41"/>
        <v>234.92512912477522</v>
      </c>
      <c r="F203" s="42">
        <v>5</v>
      </c>
      <c r="G203" s="39">
        <f t="shared" si="42"/>
        <v>230.35884111314121</v>
      </c>
      <c r="H203" s="38">
        <v>57.33</v>
      </c>
      <c r="I203" s="39">
        <f t="shared" si="43"/>
        <v>295.89089038053601</v>
      </c>
      <c r="J203" s="39">
        <f t="shared" si="44"/>
        <v>-116.29195049995529</v>
      </c>
      <c r="K203" s="39">
        <f t="shared" si="45"/>
        <v>50.759901232560502</v>
      </c>
      <c r="L203" s="40">
        <f t="shared" si="46"/>
        <v>-116.29195049995529</v>
      </c>
      <c r="M203" s="39">
        <f t="shared" si="47"/>
        <v>0</v>
      </c>
      <c r="N203" s="39">
        <f t="shared" si="48"/>
        <v>295.89089038053601</v>
      </c>
      <c r="O203" s="39"/>
      <c r="P203" s="40">
        <f t="shared" si="49"/>
        <v>-24009.731477091642</v>
      </c>
    </row>
    <row r="204" spans="1:16" ht="15.75" thickBot="1" x14ac:dyDescent="0.3">
      <c r="A204" s="23">
        <v>182</v>
      </c>
      <c r="B204" s="25">
        <v>38533</v>
      </c>
      <c r="C204" s="41">
        <f>'Índices Diversos'!B200</f>
        <v>-0.2</v>
      </c>
      <c r="D204" s="41">
        <f>'Índices Diversos'!C200</f>
        <v>0.29930000000000001</v>
      </c>
      <c r="E204" s="39">
        <f t="shared" si="41"/>
        <v>234.45527886652567</v>
      </c>
      <c r="F204" s="42">
        <v>6</v>
      </c>
      <c r="G204" s="39">
        <f t="shared" si="42"/>
        <v>230.35884111314121</v>
      </c>
      <c r="H204" s="38">
        <v>57.33</v>
      </c>
      <c r="I204" s="39">
        <f t="shared" si="43"/>
        <v>297.64318884239975</v>
      </c>
      <c r="J204" s="39">
        <f t="shared" si="44"/>
        <v>-118.04424896181906</v>
      </c>
      <c r="K204" s="39">
        <f t="shared" si="45"/>
        <v>50.759901232560502</v>
      </c>
      <c r="L204" s="40">
        <f t="shared" si="46"/>
        <v>-118.04424896181906</v>
      </c>
      <c r="M204" s="39">
        <f t="shared" si="47"/>
        <v>0</v>
      </c>
      <c r="N204" s="39">
        <f t="shared" si="48"/>
        <v>297.64318884239975</v>
      </c>
      <c r="O204" s="39"/>
      <c r="P204" s="40">
        <f t="shared" si="49"/>
        <v>-24380.126638309182</v>
      </c>
    </row>
    <row r="205" spans="1:16" ht="15.75" thickBot="1" x14ac:dyDescent="0.3">
      <c r="A205" s="23">
        <v>183</v>
      </c>
      <c r="B205" s="25">
        <v>38564</v>
      </c>
      <c r="C205" s="41">
        <f>'Índices Diversos'!B201</f>
        <v>0.3</v>
      </c>
      <c r="D205" s="41">
        <f>'Índices Diversos'!C201</f>
        <v>0.25750000000000001</v>
      </c>
      <c r="E205" s="39">
        <f t="shared" si="41"/>
        <v>235.15864470312525</v>
      </c>
      <c r="F205" s="42">
        <v>7</v>
      </c>
      <c r="G205" s="39">
        <f t="shared" si="42"/>
        <v>230.35884111314121</v>
      </c>
      <c r="H205" s="38">
        <v>57.33</v>
      </c>
      <c r="I205" s="39">
        <f t="shared" si="43"/>
        <v>299.4642428873704</v>
      </c>
      <c r="J205" s="39">
        <f t="shared" si="44"/>
        <v>-119.8653030067897</v>
      </c>
      <c r="K205" s="39">
        <f t="shared" si="45"/>
        <v>50.759901232560502</v>
      </c>
      <c r="L205" s="40">
        <f t="shared" si="46"/>
        <v>-119.8653030067897</v>
      </c>
      <c r="M205" s="39">
        <f t="shared" si="47"/>
        <v>0</v>
      </c>
      <c r="N205" s="39">
        <f t="shared" si="48"/>
        <v>299.4642428873704</v>
      </c>
      <c r="O205" s="39"/>
      <c r="P205" s="40">
        <f t="shared" si="49"/>
        <v>-24743.140827715633</v>
      </c>
    </row>
    <row r="206" spans="1:16" ht="15.75" thickBot="1" x14ac:dyDescent="0.3">
      <c r="A206" s="23">
        <v>184</v>
      </c>
      <c r="B206" s="25">
        <v>38595</v>
      </c>
      <c r="C206" s="41">
        <f>'Índices Diversos'!B202</f>
        <v>-0.2</v>
      </c>
      <c r="D206" s="41">
        <f>'Índices Diversos'!C202</f>
        <v>0.34660000000000002</v>
      </c>
      <c r="E206" s="39">
        <f t="shared" si="41"/>
        <v>234.68832741371901</v>
      </c>
      <c r="F206" s="42">
        <v>8</v>
      </c>
      <c r="G206" s="39">
        <f t="shared" si="42"/>
        <v>230.35884111314121</v>
      </c>
      <c r="H206" s="38">
        <v>57.33</v>
      </c>
      <c r="I206" s="39">
        <f t="shared" si="43"/>
        <v>301.24900826018825</v>
      </c>
      <c r="J206" s="39">
        <f t="shared" si="44"/>
        <v>-121.65006837960756</v>
      </c>
      <c r="K206" s="39">
        <f t="shared" si="45"/>
        <v>50.759901232560502</v>
      </c>
      <c r="L206" s="40">
        <f t="shared" si="46"/>
        <v>-121.65006837960756</v>
      </c>
      <c r="M206" s="39">
        <f t="shared" si="47"/>
        <v>0</v>
      </c>
      <c r="N206" s="39">
        <f t="shared" si="48"/>
        <v>301.24900826018825</v>
      </c>
      <c r="O206" s="39"/>
      <c r="P206" s="40">
        <f t="shared" si="49"/>
        <v>-25131.193691147313</v>
      </c>
    </row>
    <row r="207" spans="1:16" ht="15.75" thickBot="1" x14ac:dyDescent="0.3">
      <c r="A207" s="23">
        <v>185</v>
      </c>
      <c r="B207" s="25">
        <v>38625</v>
      </c>
      <c r="C207" s="41">
        <f>'Índices Diversos'!B203</f>
        <v>0.44</v>
      </c>
      <c r="D207" s="41">
        <f>'Índices Diversos'!C203</f>
        <v>0.26369999999999999</v>
      </c>
      <c r="E207" s="39">
        <f t="shared" si="41"/>
        <v>235.72095605433938</v>
      </c>
      <c r="F207" s="42">
        <v>9</v>
      </c>
      <c r="G207" s="39">
        <f t="shared" si="42"/>
        <v>230.35884111314121</v>
      </c>
      <c r="H207" s="38">
        <v>57.33</v>
      </c>
      <c r="I207" s="39">
        <f t="shared" si="43"/>
        <v>303.15687669532599</v>
      </c>
      <c r="J207" s="39">
        <f t="shared" si="44"/>
        <v>-123.55793681474529</v>
      </c>
      <c r="K207" s="39">
        <f t="shared" si="45"/>
        <v>50.759901232560502</v>
      </c>
      <c r="L207" s="40">
        <f t="shared" si="46"/>
        <v>-123.55793681474529</v>
      </c>
      <c r="M207" s="39">
        <f t="shared" si="47"/>
        <v>0</v>
      </c>
      <c r="N207" s="39">
        <f t="shared" si="48"/>
        <v>303.15687669532599</v>
      </c>
      <c r="O207" s="39"/>
      <c r="P207" s="40">
        <f t="shared" si="49"/>
        <v>-25501.420950290038</v>
      </c>
    </row>
    <row r="208" spans="1:16" ht="15.75" thickBot="1" x14ac:dyDescent="0.3">
      <c r="A208" s="23">
        <v>186</v>
      </c>
      <c r="B208" s="25">
        <v>38656</v>
      </c>
      <c r="C208" s="41">
        <f>'Índices Diversos'!B204</f>
        <v>0.63</v>
      </c>
      <c r="D208" s="41">
        <f>'Índices Diversos'!C204</f>
        <v>0.21</v>
      </c>
      <c r="E208" s="39">
        <f t="shared" si="41"/>
        <v>237.20599807748172</v>
      </c>
      <c r="F208" s="42">
        <v>10</v>
      </c>
      <c r="G208" s="39">
        <f t="shared" si="42"/>
        <v>230.35884111314121</v>
      </c>
      <c r="H208" s="38">
        <v>57.33</v>
      </c>
      <c r="I208" s="39">
        <f t="shared" si="43"/>
        <v>304.97710524691951</v>
      </c>
      <c r="J208" s="39">
        <f t="shared" si="44"/>
        <v>-125.37816536633881</v>
      </c>
      <c r="K208" s="39">
        <f t="shared" si="45"/>
        <v>50.759901232560502</v>
      </c>
      <c r="L208" s="40">
        <f t="shared" si="46"/>
        <v>-125.37816536633881</v>
      </c>
      <c r="M208" s="39">
        <f t="shared" si="47"/>
        <v>0</v>
      </c>
      <c r="N208" s="39">
        <f t="shared" si="48"/>
        <v>304.97710524691951</v>
      </c>
      <c r="O208" s="39"/>
      <c r="P208" s="40">
        <f t="shared" si="49"/>
        <v>-25860.591491453582</v>
      </c>
    </row>
    <row r="209" spans="1:16" ht="15.75" thickBot="1" x14ac:dyDescent="0.3">
      <c r="A209" s="23">
        <v>187</v>
      </c>
      <c r="B209" s="25">
        <v>38686</v>
      </c>
      <c r="C209" s="41">
        <f>'Índices Diversos'!B205</f>
        <v>0.28999999999999998</v>
      </c>
      <c r="D209" s="41">
        <f>'Índices Diversos'!C205</f>
        <v>0.19289999999999999</v>
      </c>
      <c r="E209" s="39">
        <f t="shared" si="41"/>
        <v>237.89389547190643</v>
      </c>
      <c r="F209" s="42">
        <v>11</v>
      </c>
      <c r="G209" s="39">
        <f t="shared" si="42"/>
        <v>230.35884111314121</v>
      </c>
      <c r="H209" s="38">
        <v>57.33</v>
      </c>
      <c r="I209" s="39">
        <f t="shared" si="43"/>
        <v>306.74297325845117</v>
      </c>
      <c r="J209" s="39">
        <f t="shared" si="44"/>
        <v>-127.14403337787046</v>
      </c>
      <c r="K209" s="39">
        <f t="shared" si="45"/>
        <v>50.759901232560502</v>
      </c>
      <c r="L209" s="40">
        <f t="shared" si="46"/>
        <v>-127.14403337787046</v>
      </c>
      <c r="M209" s="39">
        <f t="shared" si="47"/>
        <v>0</v>
      </c>
      <c r="N209" s="39">
        <f t="shared" si="48"/>
        <v>306.74297325845117</v>
      </c>
      <c r="O209" s="39"/>
      <c r="P209" s="40">
        <f t="shared" si="49"/>
        <v>-26217.811252894462</v>
      </c>
    </row>
    <row r="210" spans="1:16" ht="15.75" thickBot="1" x14ac:dyDescent="0.3">
      <c r="A210" s="23">
        <v>188</v>
      </c>
      <c r="B210" s="25">
        <v>38717</v>
      </c>
      <c r="C210" s="41">
        <f>'Índices Diversos'!B206</f>
        <v>0.28999999999999998</v>
      </c>
      <c r="D210" s="41">
        <f>'Índices Diversos'!C206</f>
        <v>0.22689999999999999</v>
      </c>
      <c r="E210" s="39">
        <f t="shared" si="41"/>
        <v>238.58378776877495</v>
      </c>
      <c r="F210" s="42">
        <v>12</v>
      </c>
      <c r="G210" s="39">
        <f t="shared" si="42"/>
        <v>230.35884111314121</v>
      </c>
      <c r="H210" s="38">
        <v>57.33</v>
      </c>
      <c r="I210" s="39">
        <f t="shared" si="43"/>
        <v>308.49925022863897</v>
      </c>
      <c r="J210" s="39">
        <f t="shared" si="44"/>
        <v>-128.90031034805824</v>
      </c>
      <c r="K210" s="39">
        <f t="shared" si="45"/>
        <v>50.759901232560502</v>
      </c>
      <c r="L210" s="40">
        <f t="shared" si="46"/>
        <v>-128.90031034805824</v>
      </c>
      <c r="M210" s="39">
        <f t="shared" si="47"/>
        <v>0</v>
      </c>
      <c r="N210" s="39">
        <f t="shared" si="48"/>
        <v>308.49925022863897</v>
      </c>
      <c r="O210" s="39"/>
      <c r="P210" s="40">
        <f t="shared" si="49"/>
        <v>-26586.498701654687</v>
      </c>
    </row>
    <row r="211" spans="1:16" ht="15.75" thickBot="1" x14ac:dyDescent="0.3">
      <c r="A211" s="23">
        <v>189</v>
      </c>
      <c r="B211" s="25">
        <v>38748</v>
      </c>
      <c r="C211" s="41">
        <f>'Índices Diversos'!B207</f>
        <v>0.5</v>
      </c>
      <c r="D211" s="41">
        <f>'Índices Diversos'!C207</f>
        <v>0.2326</v>
      </c>
      <c r="E211" s="39">
        <f t="shared" si="41"/>
        <v>239.77670670761884</v>
      </c>
      <c r="F211" s="42">
        <v>1</v>
      </c>
      <c r="G211" s="39">
        <f t="shared" si="42"/>
        <v>230.35884111314121</v>
      </c>
      <c r="H211" s="38">
        <v>50.45</v>
      </c>
      <c r="I211" s="39">
        <f t="shared" si="43"/>
        <v>310.31190827656735</v>
      </c>
      <c r="J211" s="39">
        <f t="shared" si="44"/>
        <v>-130.71296839598665</v>
      </c>
      <c r="K211" s="39">
        <f t="shared" si="45"/>
        <v>50.759901232560502</v>
      </c>
      <c r="L211" s="40">
        <f t="shared" si="46"/>
        <v>-130.71296839598665</v>
      </c>
      <c r="M211" s="39">
        <f t="shared" si="47"/>
        <v>0</v>
      </c>
      <c r="N211" s="39">
        <f t="shared" si="48"/>
        <v>310.31190827656735</v>
      </c>
      <c r="O211" s="39"/>
      <c r="P211" s="40">
        <f t="shared" si="49"/>
        <v>-26959.372591409952</v>
      </c>
    </row>
    <row r="212" spans="1:16" ht="15.75" thickBot="1" x14ac:dyDescent="0.3">
      <c r="A212" s="23">
        <v>190</v>
      </c>
      <c r="B212" s="25">
        <v>38776</v>
      </c>
      <c r="C212" s="41">
        <f>'Índices Diversos'!B208</f>
        <v>-0.03</v>
      </c>
      <c r="D212" s="41">
        <f>'Índices Diversos'!C208</f>
        <v>7.2499999999999995E-2</v>
      </c>
      <c r="E212" s="39">
        <f t="shared" si="41"/>
        <v>239.70477369560655</v>
      </c>
      <c r="F212" s="42">
        <v>2</v>
      </c>
      <c r="G212" s="39">
        <f t="shared" si="42"/>
        <v>239.70477369560655</v>
      </c>
      <c r="H212" s="38">
        <v>50.45</v>
      </c>
      <c r="I212" s="39">
        <f t="shared" si="43"/>
        <v>319.43169195747396</v>
      </c>
      <c r="J212" s="39">
        <f t="shared" si="44"/>
        <v>-132.54620915153731</v>
      </c>
      <c r="K212" s="39">
        <f t="shared" si="45"/>
        <v>52.819290889669894</v>
      </c>
      <c r="L212" s="40">
        <f t="shared" si="46"/>
        <v>-132.54620915153731</v>
      </c>
      <c r="M212" s="39">
        <f t="shared" si="47"/>
        <v>0</v>
      </c>
      <c r="N212" s="39">
        <f t="shared" si="48"/>
        <v>319.43169195747396</v>
      </c>
      <c r="O212" s="39"/>
      <c r="P212" s="40">
        <f t="shared" si="49"/>
        <v>-27298.581416472869</v>
      </c>
    </row>
    <row r="213" spans="1:16" ht="15.75" thickBot="1" x14ac:dyDescent="0.3">
      <c r="A213" s="23">
        <v>191</v>
      </c>
      <c r="B213" s="25">
        <v>38807</v>
      </c>
      <c r="C213" s="41">
        <f>'Índices Diversos'!B209</f>
        <v>0.14000000000000001</v>
      </c>
      <c r="D213" s="41">
        <f>'Índices Diversos'!C209</f>
        <v>0.20730000000000001</v>
      </c>
      <c r="E213" s="39">
        <f t="shared" si="41"/>
        <v>240.04036037878041</v>
      </c>
      <c r="F213" s="42">
        <v>3</v>
      </c>
      <c r="G213" s="39">
        <f t="shared" si="42"/>
        <v>239.70477369560655</v>
      </c>
      <c r="H213" s="38">
        <v>50.45</v>
      </c>
      <c r="I213" s="39">
        <f t="shared" si="43"/>
        <v>321.09941785578224</v>
      </c>
      <c r="J213" s="39">
        <f t="shared" si="44"/>
        <v>-134.21393504984559</v>
      </c>
      <c r="K213" s="39">
        <f t="shared" si="45"/>
        <v>52.819290889669894</v>
      </c>
      <c r="L213" s="40">
        <f t="shared" si="46"/>
        <v>-134.21393504984559</v>
      </c>
      <c r="M213" s="39">
        <f t="shared" si="47"/>
        <v>0</v>
      </c>
      <c r="N213" s="39">
        <f t="shared" si="48"/>
        <v>321.09941785578224</v>
      </c>
      <c r="O213" s="39"/>
      <c r="P213" s="40">
        <f t="shared" si="49"/>
        <v>-27676.936432698214</v>
      </c>
    </row>
    <row r="214" spans="1:16" ht="15.75" thickBot="1" x14ac:dyDescent="0.3">
      <c r="A214" s="23">
        <v>192</v>
      </c>
      <c r="B214" s="25">
        <v>38837</v>
      </c>
      <c r="C214" s="41">
        <f>'Índices Diversos'!B210</f>
        <v>0.01</v>
      </c>
      <c r="D214" s="41">
        <f>'Índices Diversos'!C210</f>
        <v>8.5500000000000007E-2</v>
      </c>
      <c r="E214" s="39">
        <f t="shared" si="41"/>
        <v>240.06436441481827</v>
      </c>
      <c r="F214" s="42">
        <v>4</v>
      </c>
      <c r="G214" s="39">
        <f t="shared" si="42"/>
        <v>239.70477369560655</v>
      </c>
      <c r="H214" s="38">
        <v>50.45</v>
      </c>
      <c r="I214" s="39">
        <f t="shared" si="43"/>
        <v>322.9596066618866</v>
      </c>
      <c r="J214" s="39">
        <f t="shared" si="44"/>
        <v>-136.07412385594998</v>
      </c>
      <c r="K214" s="39">
        <f t="shared" si="45"/>
        <v>52.819290889669894</v>
      </c>
      <c r="L214" s="40">
        <f t="shared" si="46"/>
        <v>-136.07412385594998</v>
      </c>
      <c r="M214" s="39">
        <f t="shared" si="47"/>
        <v>0</v>
      </c>
      <c r="N214" s="39">
        <f t="shared" si="48"/>
        <v>322.9596066618866</v>
      </c>
      <c r="O214" s="39"/>
      <c r="P214" s="40">
        <f t="shared" si="49"/>
        <v>-28023.835950473753</v>
      </c>
    </row>
    <row r="215" spans="1:16" ht="15.75" thickBot="1" x14ac:dyDescent="0.3">
      <c r="A215" s="23">
        <v>193</v>
      </c>
      <c r="B215" s="25">
        <v>38868</v>
      </c>
      <c r="C215" s="41">
        <f>'Índices Diversos'!B211</f>
        <v>-0.22</v>
      </c>
      <c r="D215" s="41">
        <f>'Índices Diversos'!C211</f>
        <v>0.1888</v>
      </c>
      <c r="E215" s="39">
        <f t="shared" si="41"/>
        <v>239.53622281310567</v>
      </c>
      <c r="F215" s="42">
        <v>5</v>
      </c>
      <c r="G215" s="39">
        <f t="shared" si="42"/>
        <v>239.70477369560655</v>
      </c>
      <c r="H215" s="38">
        <v>50.45</v>
      </c>
      <c r="I215" s="39">
        <f t="shared" si="43"/>
        <v>324.66514398037356</v>
      </c>
      <c r="J215" s="39">
        <f t="shared" si="44"/>
        <v>-137.77966117443691</v>
      </c>
      <c r="K215" s="39">
        <f t="shared" si="45"/>
        <v>52.819290889669894</v>
      </c>
      <c r="L215" s="40">
        <f t="shared" si="46"/>
        <v>-137.77966117443691</v>
      </c>
      <c r="M215" s="39">
        <f t="shared" si="47"/>
        <v>0</v>
      </c>
      <c r="N215" s="39">
        <f t="shared" si="48"/>
        <v>324.66514398037356</v>
      </c>
      <c r="O215" s="39"/>
      <c r="P215" s="40">
        <f t="shared" si="49"/>
        <v>-28402.023064520454</v>
      </c>
    </row>
    <row r="216" spans="1:16" ht="15.75" thickBot="1" x14ac:dyDescent="0.3">
      <c r="A216" s="23">
        <v>194</v>
      </c>
      <c r="B216" s="25">
        <v>38898</v>
      </c>
      <c r="C216" s="41">
        <f>'Índices Diversos'!B212</f>
        <v>-0.31</v>
      </c>
      <c r="D216" s="41">
        <f>'Índices Diversos'!C212</f>
        <v>0.19370000000000001</v>
      </c>
      <c r="E216" s="39">
        <f t="shared" si="41"/>
        <v>238.79366052238504</v>
      </c>
      <c r="F216" s="42">
        <v>6</v>
      </c>
      <c r="G216" s="39">
        <f t="shared" si="42"/>
        <v>239.70477369560655</v>
      </c>
      <c r="H216" s="38">
        <v>50.45</v>
      </c>
      <c r="I216" s="39">
        <f t="shared" si="43"/>
        <v>326.52450729259033</v>
      </c>
      <c r="J216" s="39">
        <f t="shared" si="44"/>
        <v>-139.63902448665371</v>
      </c>
      <c r="K216" s="39">
        <f t="shared" si="45"/>
        <v>52.819290889669894</v>
      </c>
      <c r="L216" s="40">
        <f t="shared" si="46"/>
        <v>-139.63902448665371</v>
      </c>
      <c r="M216" s="39">
        <f t="shared" si="47"/>
        <v>0</v>
      </c>
      <c r="N216" s="39">
        <f t="shared" si="48"/>
        <v>326.52450729259033</v>
      </c>
      <c r="O216" s="39"/>
      <c r="P216" s="40">
        <f t="shared" si="49"/>
        <v>-28784.194768459645</v>
      </c>
    </row>
    <row r="217" spans="1:16" ht="15.75" thickBot="1" x14ac:dyDescent="0.3">
      <c r="A217" s="23">
        <v>195</v>
      </c>
      <c r="B217" s="25">
        <v>38929</v>
      </c>
      <c r="C217" s="41">
        <f>'Índices Diversos'!B213</f>
        <v>0.21</v>
      </c>
      <c r="D217" s="41">
        <f>'Índices Diversos'!C213</f>
        <v>0.17510000000000001</v>
      </c>
      <c r="E217" s="39">
        <f t="shared" ref="E217:E280" si="50">E216*C217/100+E216</f>
        <v>239.29512720948205</v>
      </c>
      <c r="F217" s="42">
        <v>7</v>
      </c>
      <c r="G217" s="39">
        <f t="shared" ref="G217:G280" si="51">IF(F217=$I$12,E217,G216)</f>
        <v>239.70477369560655</v>
      </c>
      <c r="H217" s="38">
        <v>50.45</v>
      </c>
      <c r="I217" s="39">
        <f t="shared" si="43"/>
        <v>328.403460908086</v>
      </c>
      <c r="J217" s="39">
        <f t="shared" si="44"/>
        <v>-141.51797810214933</v>
      </c>
      <c r="K217" s="39">
        <f t="shared" si="45"/>
        <v>52.819290889669894</v>
      </c>
      <c r="L217" s="40">
        <f t="shared" si="46"/>
        <v>-141.51797810214933</v>
      </c>
      <c r="M217" s="39">
        <f t="shared" si="47"/>
        <v>0</v>
      </c>
      <c r="N217" s="39">
        <f t="shared" si="48"/>
        <v>328.403460908086</v>
      </c>
      <c r="O217" s="39"/>
      <c r="P217" s="40">
        <f t="shared" si="49"/>
        <v>-29163.574388867353</v>
      </c>
    </row>
    <row r="218" spans="1:16" ht="15.75" thickBot="1" x14ac:dyDescent="0.3">
      <c r="A218" s="23">
        <v>196</v>
      </c>
      <c r="B218" s="25">
        <v>38960</v>
      </c>
      <c r="C218" s="41">
        <f>'Índices Diversos'!B214</f>
        <v>0.12</v>
      </c>
      <c r="D218" s="41">
        <f>'Índices Diversos'!C214</f>
        <v>0.24360000000000001</v>
      </c>
      <c r="E218" s="39">
        <f t="shared" si="50"/>
        <v>239.58228136213341</v>
      </c>
      <c r="F218" s="42">
        <v>8</v>
      </c>
      <c r="G218" s="39">
        <f t="shared" si="51"/>
        <v>239.70477369560655</v>
      </c>
      <c r="H218" s="38">
        <v>50.45</v>
      </c>
      <c r="I218" s="39">
        <f t="shared" si="43"/>
        <v>330.26868719790002</v>
      </c>
      <c r="J218" s="39">
        <f t="shared" si="44"/>
        <v>-143.3832043919634</v>
      </c>
      <c r="K218" s="39">
        <f t="shared" si="45"/>
        <v>52.819290889669894</v>
      </c>
      <c r="L218" s="40">
        <f t="shared" si="46"/>
        <v>-143.3832043919634</v>
      </c>
      <c r="M218" s="39">
        <f t="shared" si="47"/>
        <v>0</v>
      </c>
      <c r="N218" s="39">
        <f t="shared" si="48"/>
        <v>330.26868719790002</v>
      </c>
      <c r="O218" s="39"/>
      <c r="P218" s="40">
        <f t="shared" si="49"/>
        <v>-29565.690077798547</v>
      </c>
    </row>
    <row r="219" spans="1:16" ht="15.75" thickBot="1" x14ac:dyDescent="0.3">
      <c r="A219" s="23">
        <v>197</v>
      </c>
      <c r="B219" s="25">
        <v>38990</v>
      </c>
      <c r="C219" s="41">
        <f>'Índices Diversos'!B215</f>
        <v>0.25</v>
      </c>
      <c r="D219" s="41">
        <f>'Índices Diversos'!C215</f>
        <v>0.15210000000000001</v>
      </c>
      <c r="E219" s="39">
        <f t="shared" si="50"/>
        <v>240.18123706553874</v>
      </c>
      <c r="F219" s="42">
        <v>9</v>
      </c>
      <c r="G219" s="39">
        <f t="shared" si="51"/>
        <v>239.70477369560655</v>
      </c>
      <c r="H219" s="38">
        <v>50.45</v>
      </c>
      <c r="I219" s="39">
        <f t="shared" si="43"/>
        <v>332.245695751325</v>
      </c>
      <c r="J219" s="39">
        <f t="shared" si="44"/>
        <v>-145.36021294538838</v>
      </c>
      <c r="K219" s="39">
        <f t="shared" si="45"/>
        <v>52.819290889669894</v>
      </c>
      <c r="L219" s="40">
        <f t="shared" si="46"/>
        <v>-145.36021294538838</v>
      </c>
      <c r="M219" s="39">
        <f t="shared" si="47"/>
        <v>0</v>
      </c>
      <c r="N219" s="39">
        <f t="shared" si="48"/>
        <v>332.245695751325</v>
      </c>
      <c r="O219" s="39"/>
      <c r="P219" s="40">
        <f t="shared" si="49"/>
        <v>-29943.410533861439</v>
      </c>
    </row>
    <row r="220" spans="1:16" ht="15.75" thickBot="1" x14ac:dyDescent="0.3">
      <c r="A220" s="23">
        <v>198</v>
      </c>
      <c r="B220" s="25">
        <v>39021</v>
      </c>
      <c r="C220" s="41">
        <f>'Índices Diversos'!B216</f>
        <v>0.39</v>
      </c>
      <c r="D220" s="41">
        <f>'Índices Diversos'!C216</f>
        <v>0.1875</v>
      </c>
      <c r="E220" s="39">
        <f t="shared" si="50"/>
        <v>241.11794389009435</v>
      </c>
      <c r="F220" s="42">
        <v>10</v>
      </c>
      <c r="G220" s="39">
        <f t="shared" si="51"/>
        <v>239.70477369560655</v>
      </c>
      <c r="H220" s="38">
        <v>50.45</v>
      </c>
      <c r="I220" s="39">
        <f t="shared" si="43"/>
        <v>334.10276473170916</v>
      </c>
      <c r="J220" s="39">
        <f t="shared" si="44"/>
        <v>-147.21728192577254</v>
      </c>
      <c r="K220" s="39">
        <f t="shared" si="45"/>
        <v>52.819290889669894</v>
      </c>
      <c r="L220" s="40">
        <f t="shared" si="46"/>
        <v>-147.21728192577254</v>
      </c>
      <c r="M220" s="39">
        <f t="shared" si="47"/>
        <v>0</v>
      </c>
      <c r="N220" s="39">
        <f t="shared" si="48"/>
        <v>334.10276473170916</v>
      </c>
      <c r="O220" s="39"/>
      <c r="P220" s="40">
        <f t="shared" si="49"/>
        <v>-30334.283636028013</v>
      </c>
    </row>
    <row r="221" spans="1:16" ht="15.75" thickBot="1" x14ac:dyDescent="0.3">
      <c r="A221" s="23">
        <v>199</v>
      </c>
      <c r="B221" s="25">
        <v>39051</v>
      </c>
      <c r="C221" s="41">
        <f>'Índices Diversos'!B217</f>
        <v>0.42</v>
      </c>
      <c r="D221" s="41">
        <f>'Índices Diversos'!C217</f>
        <v>0.12820000000000001</v>
      </c>
      <c r="E221" s="39">
        <f t="shared" si="50"/>
        <v>242.13063925443274</v>
      </c>
      <c r="F221" s="42">
        <v>11</v>
      </c>
      <c r="G221" s="39">
        <f t="shared" si="51"/>
        <v>239.70477369560655</v>
      </c>
      <c r="H221" s="38">
        <v>50.45</v>
      </c>
      <c r="I221" s="39">
        <f t="shared" si="43"/>
        <v>336.02449891805998</v>
      </c>
      <c r="J221" s="39">
        <f t="shared" si="44"/>
        <v>-149.13901611212333</v>
      </c>
      <c r="K221" s="39">
        <f t="shared" si="45"/>
        <v>52.819290889669894</v>
      </c>
      <c r="L221" s="40">
        <f t="shared" si="46"/>
        <v>-149.13901611212333</v>
      </c>
      <c r="M221" s="39">
        <f t="shared" si="47"/>
        <v>0</v>
      </c>
      <c r="N221" s="39">
        <f t="shared" si="48"/>
        <v>336.02449891805998</v>
      </c>
      <c r="O221" s="39"/>
      <c r="P221" s="40">
        <f t="shared" si="49"/>
        <v>-30709.627469975076</v>
      </c>
    </row>
    <row r="222" spans="1:16" ht="15.75" thickBot="1" x14ac:dyDescent="0.3">
      <c r="A222" s="23">
        <v>200</v>
      </c>
      <c r="B222" s="25">
        <v>39082</v>
      </c>
      <c r="C222" s="41">
        <f>'Índices Diversos'!B218</f>
        <v>1.04</v>
      </c>
      <c r="D222" s="41">
        <f>'Índices Diversos'!C218</f>
        <v>0.1522</v>
      </c>
      <c r="E222" s="39">
        <f t="shared" si="50"/>
        <v>244.64879790267884</v>
      </c>
      <c r="F222" s="42">
        <v>12</v>
      </c>
      <c r="G222" s="39">
        <f t="shared" si="51"/>
        <v>239.70477369560655</v>
      </c>
      <c r="H222" s="38">
        <v>50.45</v>
      </c>
      <c r="I222" s="39">
        <f t="shared" si="43"/>
        <v>337.8698831958061</v>
      </c>
      <c r="J222" s="39">
        <f t="shared" si="44"/>
        <v>-150.98440038986942</v>
      </c>
      <c r="K222" s="39">
        <f t="shared" si="45"/>
        <v>52.819290889669894</v>
      </c>
      <c r="L222" s="40">
        <f t="shared" si="46"/>
        <v>-150.98440038986942</v>
      </c>
      <c r="M222" s="39">
        <f t="shared" si="47"/>
        <v>0</v>
      </c>
      <c r="N222" s="39">
        <f t="shared" si="48"/>
        <v>337.8698831958061</v>
      </c>
      <c r="O222" s="39"/>
      <c r="P222" s="40">
        <f t="shared" si="49"/>
        <v>-31094.751644142409</v>
      </c>
    </row>
    <row r="223" spans="1:16" ht="15.75" thickBot="1" x14ac:dyDescent="0.3">
      <c r="A223" s="23">
        <v>201</v>
      </c>
      <c r="B223" s="25">
        <v>39113</v>
      </c>
      <c r="C223" s="41">
        <f>'Índices Diversos'!B219</f>
        <v>0.66</v>
      </c>
      <c r="D223" s="41">
        <f>'Índices Diversos'!C219</f>
        <v>0.21890000000000001</v>
      </c>
      <c r="E223" s="39">
        <f t="shared" si="50"/>
        <v>246.26347996883652</v>
      </c>
      <c r="F223" s="42">
        <v>1</v>
      </c>
      <c r="G223" s="39">
        <f t="shared" si="51"/>
        <v>239.70477369560655</v>
      </c>
      <c r="H223" s="38">
        <v>50.45</v>
      </c>
      <c r="I223" s="39">
        <f t="shared" si="43"/>
        <v>339.76335268087712</v>
      </c>
      <c r="J223" s="39">
        <f t="shared" si="44"/>
        <v>-152.8778698749405</v>
      </c>
      <c r="K223" s="39">
        <f t="shared" si="45"/>
        <v>52.819290889669894</v>
      </c>
      <c r="L223" s="40">
        <f t="shared" si="46"/>
        <v>-152.8778698749405</v>
      </c>
      <c r="M223" s="39">
        <f t="shared" si="47"/>
        <v>0</v>
      </c>
      <c r="N223" s="39">
        <f t="shared" si="48"/>
        <v>339.76335268087712</v>
      </c>
      <c r="O223" s="39"/>
      <c r="P223" s="40">
        <f t="shared" si="49"/>
        <v>-31503.325150151333</v>
      </c>
    </row>
    <row r="224" spans="1:16" ht="15.75" thickBot="1" x14ac:dyDescent="0.3">
      <c r="A224" s="23">
        <v>202</v>
      </c>
      <c r="B224" s="25">
        <v>39141</v>
      </c>
      <c r="C224" s="41">
        <f>'Índices Diversos'!B220</f>
        <v>0.33</v>
      </c>
      <c r="D224" s="41">
        <f>'Índices Diversos'!C220</f>
        <v>7.2099999999999997E-2</v>
      </c>
      <c r="E224" s="39">
        <f t="shared" si="50"/>
        <v>247.07614945273369</v>
      </c>
      <c r="F224" s="42">
        <v>2</v>
      </c>
      <c r="G224" s="39">
        <f t="shared" si="51"/>
        <v>247.07614945273369</v>
      </c>
      <c r="H224" s="38">
        <v>50.45</v>
      </c>
      <c r="I224" s="39">
        <f t="shared" si="43"/>
        <v>347.51919373088197</v>
      </c>
      <c r="J224" s="39">
        <f t="shared" si="44"/>
        <v>-154.8866283947323</v>
      </c>
      <c r="K224" s="39">
        <f t="shared" si="45"/>
        <v>54.443584116584027</v>
      </c>
      <c r="L224" s="40">
        <f t="shared" si="46"/>
        <v>-154.8866283947323</v>
      </c>
      <c r="M224" s="39">
        <f t="shared" si="47"/>
        <v>0</v>
      </c>
      <c r="N224" s="39">
        <f t="shared" si="48"/>
        <v>347.51919373088197</v>
      </c>
      <c r="O224" s="39"/>
      <c r="P224" s="40">
        <f t="shared" si="49"/>
        <v>-31873.808802654152</v>
      </c>
    </row>
    <row r="225" spans="1:16" ht="15.75" thickBot="1" x14ac:dyDescent="0.3">
      <c r="A225" s="23">
        <v>203</v>
      </c>
      <c r="B225" s="25">
        <v>39172</v>
      </c>
      <c r="C225" s="41">
        <f>'Índices Diversos'!B221</f>
        <v>0.11</v>
      </c>
      <c r="D225" s="41">
        <f>'Índices Diversos'!C221</f>
        <v>0.18759999999999999</v>
      </c>
      <c r="E225" s="39">
        <f t="shared" si="50"/>
        <v>247.3479332171317</v>
      </c>
      <c r="F225" s="42">
        <v>3</v>
      </c>
      <c r="G225" s="39">
        <f t="shared" si="51"/>
        <v>247.07614945273369</v>
      </c>
      <c r="H225" s="38">
        <v>50.45</v>
      </c>
      <c r="I225" s="39">
        <f t="shared" si="43"/>
        <v>349.3406828447462</v>
      </c>
      <c r="J225" s="39">
        <f t="shared" si="44"/>
        <v>-156.70811750859656</v>
      </c>
      <c r="K225" s="39">
        <f t="shared" si="45"/>
        <v>54.443584116584027</v>
      </c>
      <c r="L225" s="40">
        <f t="shared" si="46"/>
        <v>-156.70811750859656</v>
      </c>
      <c r="M225" s="39">
        <f t="shared" si="47"/>
        <v>0</v>
      </c>
      <c r="N225" s="39">
        <f t="shared" si="48"/>
        <v>349.3406828447462</v>
      </c>
      <c r="O225" s="39"/>
      <c r="P225" s="40">
        <f t="shared" si="49"/>
        <v>-32283.600113933695</v>
      </c>
    </row>
    <row r="226" spans="1:16" ht="15.75" thickBot="1" x14ac:dyDescent="0.3">
      <c r="A226" s="23">
        <v>204</v>
      </c>
      <c r="B226" s="25">
        <v>39202</v>
      </c>
      <c r="C226" s="41">
        <f>'Índices Diversos'!B222</f>
        <v>0.33</v>
      </c>
      <c r="D226" s="41">
        <f>'Índices Diversos'!C222</f>
        <v>0.12720000000000001</v>
      </c>
      <c r="E226" s="39">
        <f t="shared" si="50"/>
        <v>248.16418139674823</v>
      </c>
      <c r="F226" s="42">
        <v>4</v>
      </c>
      <c r="G226" s="39">
        <f t="shared" si="51"/>
        <v>247.07614945273369</v>
      </c>
      <c r="H226" s="38">
        <v>50.45</v>
      </c>
      <c r="I226" s="39">
        <f t="shared" si="43"/>
        <v>351.35542872465027</v>
      </c>
      <c r="J226" s="39">
        <f t="shared" si="44"/>
        <v>-158.7228633885006</v>
      </c>
      <c r="K226" s="39">
        <f t="shared" si="45"/>
        <v>54.443584116584027</v>
      </c>
      <c r="L226" s="40">
        <f t="shared" si="46"/>
        <v>-158.7228633885006</v>
      </c>
      <c r="M226" s="39">
        <f t="shared" si="47"/>
        <v>0</v>
      </c>
      <c r="N226" s="39">
        <f t="shared" si="48"/>
        <v>351.35542872465027</v>
      </c>
      <c r="O226" s="39"/>
      <c r="P226" s="40">
        <f t="shared" si="49"/>
        <v>-32676.467206108609</v>
      </c>
    </row>
    <row r="227" spans="1:16" ht="15.75" thickBot="1" x14ac:dyDescent="0.3">
      <c r="A227" s="23">
        <v>205</v>
      </c>
      <c r="B227" s="25">
        <v>39233</v>
      </c>
      <c r="C227" s="41">
        <f>'Índices Diversos'!B223</f>
        <v>0.36</v>
      </c>
      <c r="D227" s="41">
        <f>'Índices Diversos'!C223</f>
        <v>0.16889999999999999</v>
      </c>
      <c r="E227" s="39">
        <f t="shared" si="50"/>
        <v>249.05757244977653</v>
      </c>
      <c r="F227" s="42">
        <v>5</v>
      </c>
      <c r="G227" s="39">
        <f t="shared" si="51"/>
        <v>247.07614945273369</v>
      </c>
      <c r="H227" s="38">
        <v>50.45</v>
      </c>
      <c r="I227" s="39">
        <f t="shared" si="43"/>
        <v>353.28696639644181</v>
      </c>
      <c r="J227" s="39">
        <f t="shared" si="44"/>
        <v>-160.65440106029214</v>
      </c>
      <c r="K227" s="39">
        <f t="shared" si="45"/>
        <v>54.443584116584027</v>
      </c>
      <c r="L227" s="40">
        <f t="shared" si="46"/>
        <v>-160.65440106029214</v>
      </c>
      <c r="M227" s="39">
        <f t="shared" si="47"/>
        <v>0</v>
      </c>
      <c r="N227" s="39">
        <f t="shared" si="48"/>
        <v>353.28696639644181</v>
      </c>
      <c r="O227" s="39"/>
      <c r="P227" s="40">
        <f t="shared" si="49"/>
        <v>-33085.541427302414</v>
      </c>
    </row>
    <row r="228" spans="1:16" ht="15.75" thickBot="1" x14ac:dyDescent="0.3">
      <c r="A228" s="23">
        <v>206</v>
      </c>
      <c r="B228" s="25">
        <v>39263</v>
      </c>
      <c r="C228" s="41">
        <f>'Índices Diversos'!B224</f>
        <v>0.55000000000000004</v>
      </c>
      <c r="D228" s="41">
        <f>'Índices Diversos'!C224</f>
        <v>9.5399999999999999E-2</v>
      </c>
      <c r="E228" s="39">
        <f t="shared" si="50"/>
        <v>250.4273890982503</v>
      </c>
      <c r="F228" s="42">
        <v>6</v>
      </c>
      <c r="G228" s="39">
        <f t="shared" si="51"/>
        <v>247.07614945273369</v>
      </c>
      <c r="H228" s="38">
        <v>50.45</v>
      </c>
      <c r="I228" s="39">
        <f t="shared" si="43"/>
        <v>355.29818669086853</v>
      </c>
      <c r="J228" s="39">
        <f t="shared" si="44"/>
        <v>-162.66562135471889</v>
      </c>
      <c r="K228" s="39">
        <f t="shared" si="45"/>
        <v>54.443584116584027</v>
      </c>
      <c r="L228" s="40">
        <f t="shared" si="46"/>
        <v>-162.66562135471889</v>
      </c>
      <c r="M228" s="39">
        <f t="shared" si="47"/>
        <v>0</v>
      </c>
      <c r="N228" s="39">
        <f t="shared" si="48"/>
        <v>355.29818669086853</v>
      </c>
      <c r="O228" s="39"/>
      <c r="P228" s="40">
        <f t="shared" si="49"/>
        <v>-33472.742174985033</v>
      </c>
    </row>
    <row r="229" spans="1:16" ht="15.75" thickBot="1" x14ac:dyDescent="0.3">
      <c r="A229" s="23">
        <v>207</v>
      </c>
      <c r="B229" s="25">
        <v>39294</v>
      </c>
      <c r="C229" s="41">
        <f>'Índices Diversos'!B225</f>
        <v>0.27</v>
      </c>
      <c r="D229" s="41">
        <f>'Índices Diversos'!C225</f>
        <v>0.1469</v>
      </c>
      <c r="E229" s="39">
        <f t="shared" si="50"/>
        <v>251.10354304881557</v>
      </c>
      <c r="F229" s="42">
        <v>7</v>
      </c>
      <c r="G229" s="39">
        <f t="shared" si="51"/>
        <v>247.07614945273369</v>
      </c>
      <c r="H229" s="38">
        <v>50.45</v>
      </c>
      <c r="I229" s="39">
        <f t="shared" si="43"/>
        <v>357.20186568458246</v>
      </c>
      <c r="J229" s="39">
        <f t="shared" si="44"/>
        <v>-164.56930034843276</v>
      </c>
      <c r="K229" s="39">
        <f t="shared" si="45"/>
        <v>54.443584116584027</v>
      </c>
      <c r="L229" s="40">
        <f t="shared" si="46"/>
        <v>-164.56930034843276</v>
      </c>
      <c r="M229" s="39">
        <f t="shared" si="47"/>
        <v>0</v>
      </c>
      <c r="N229" s="39">
        <f t="shared" si="48"/>
        <v>357.20186568458246</v>
      </c>
      <c r="O229" s="39"/>
      <c r="P229" s="40">
        <f t="shared" si="49"/>
        <v>-33879.64022846536</v>
      </c>
    </row>
    <row r="230" spans="1:16" ht="15.75" thickBot="1" x14ac:dyDescent="0.3">
      <c r="A230" s="23">
        <v>208</v>
      </c>
      <c r="B230" s="25">
        <v>39325</v>
      </c>
      <c r="C230" s="41">
        <f>'Índices Diversos'!B226</f>
        <v>7.0000000000000007E-2</v>
      </c>
      <c r="D230" s="41">
        <f>'Índices Diversos'!C226</f>
        <v>0.14660000000000001</v>
      </c>
      <c r="E230" s="39">
        <f t="shared" si="50"/>
        <v>251.27931552894972</v>
      </c>
      <c r="F230" s="42">
        <v>8</v>
      </c>
      <c r="G230" s="39">
        <f t="shared" si="51"/>
        <v>247.07614945273369</v>
      </c>
      <c r="H230" s="38">
        <v>50.45</v>
      </c>
      <c r="I230" s="39">
        <f t="shared" si="43"/>
        <v>359.20238681381454</v>
      </c>
      <c r="J230" s="39">
        <f t="shared" si="44"/>
        <v>-166.56982147766487</v>
      </c>
      <c r="K230" s="39">
        <f t="shared" si="45"/>
        <v>54.443584116584027</v>
      </c>
      <c r="L230" s="40">
        <f t="shared" si="46"/>
        <v>-166.56982147766487</v>
      </c>
      <c r="M230" s="39">
        <f t="shared" si="47"/>
        <v>0</v>
      </c>
      <c r="N230" s="39">
        <f t="shared" si="48"/>
        <v>359.20238681381454</v>
      </c>
      <c r="O230" s="39"/>
      <c r="P230" s="40">
        <f t="shared" si="49"/>
        <v>-34289.036758553171</v>
      </c>
    </row>
    <row r="231" spans="1:16" ht="15.75" thickBot="1" x14ac:dyDescent="0.3">
      <c r="A231" s="23">
        <v>209</v>
      </c>
      <c r="B231" s="25">
        <v>39355</v>
      </c>
      <c r="C231" s="41">
        <f>'Índices Diversos'!B227</f>
        <v>0.24</v>
      </c>
      <c r="D231" s="41">
        <f>'Índices Diversos'!C227</f>
        <v>3.5200000000000002E-2</v>
      </c>
      <c r="E231" s="39">
        <f t="shared" si="50"/>
        <v>251.8823858862192</v>
      </c>
      <c r="F231" s="42">
        <v>9</v>
      </c>
      <c r="G231" s="39">
        <f t="shared" si="51"/>
        <v>247.07614945273369</v>
      </c>
      <c r="H231" s="38">
        <v>50.45</v>
      </c>
      <c r="I231" s="39">
        <f t="shared" si="43"/>
        <v>361.2151917453441</v>
      </c>
      <c r="J231" s="39">
        <f t="shared" si="44"/>
        <v>-168.58262640919443</v>
      </c>
      <c r="K231" s="39">
        <f t="shared" si="45"/>
        <v>54.443584116584027</v>
      </c>
      <c r="L231" s="40">
        <f t="shared" si="46"/>
        <v>-168.58262640919443</v>
      </c>
      <c r="M231" s="39">
        <f t="shared" si="47"/>
        <v>0</v>
      </c>
      <c r="N231" s="39">
        <f t="shared" si="48"/>
        <v>361.2151917453441</v>
      </c>
      <c r="O231" s="39"/>
      <c r="P231" s="40">
        <f t="shared" si="49"/>
        <v>-34662.448838985023</v>
      </c>
    </row>
    <row r="232" spans="1:16" ht="15.75" thickBot="1" x14ac:dyDescent="0.3">
      <c r="A232" s="23">
        <v>210</v>
      </c>
      <c r="B232" s="25">
        <v>39386</v>
      </c>
      <c r="C232" s="41">
        <f>'Índices Diversos'!B228</f>
        <v>0.08</v>
      </c>
      <c r="D232" s="41">
        <f>'Índices Diversos'!C228</f>
        <v>0.1142</v>
      </c>
      <c r="E232" s="39">
        <f t="shared" si="50"/>
        <v>252.08389179492818</v>
      </c>
      <c r="F232" s="42">
        <v>10</v>
      </c>
      <c r="G232" s="39">
        <f t="shared" si="51"/>
        <v>247.07614945273369</v>
      </c>
      <c r="H232" s="38">
        <v>50.45</v>
      </c>
      <c r="I232" s="39">
        <f t="shared" si="43"/>
        <v>363.05107852441552</v>
      </c>
      <c r="J232" s="39">
        <f t="shared" si="44"/>
        <v>-170.41851318826588</v>
      </c>
      <c r="K232" s="39">
        <f t="shared" si="45"/>
        <v>54.443584116584027</v>
      </c>
      <c r="L232" s="40">
        <f t="shared" si="46"/>
        <v>-170.41851318826588</v>
      </c>
      <c r="M232" s="39">
        <f t="shared" si="47"/>
        <v>0</v>
      </c>
      <c r="N232" s="39">
        <f t="shared" si="48"/>
        <v>363.05107852441552</v>
      </c>
      <c r="O232" s="39"/>
      <c r="P232" s="40">
        <f t="shared" si="49"/>
        <v>-35065.499038415241</v>
      </c>
    </row>
    <row r="233" spans="1:16" ht="15.75" thickBot="1" x14ac:dyDescent="0.3">
      <c r="A233" s="23">
        <v>211</v>
      </c>
      <c r="B233" s="25">
        <v>39416</v>
      </c>
      <c r="C233" s="41">
        <f>'Índices Diversos'!B229</f>
        <v>0.47</v>
      </c>
      <c r="D233" s="41">
        <f>'Índices Diversos'!C229</f>
        <v>5.8999999999999997E-2</v>
      </c>
      <c r="E233" s="39">
        <f t="shared" si="50"/>
        <v>253.26868608636434</v>
      </c>
      <c r="F233" s="42">
        <v>11</v>
      </c>
      <c r="G233" s="39">
        <f t="shared" si="51"/>
        <v>247.07614945273369</v>
      </c>
      <c r="H233" s="38">
        <v>50.45</v>
      </c>
      <c r="I233" s="39">
        <f t="shared" si="43"/>
        <v>365.03268161443953</v>
      </c>
      <c r="J233" s="39">
        <f t="shared" si="44"/>
        <v>-172.40011627828989</v>
      </c>
      <c r="K233" s="39">
        <f t="shared" si="45"/>
        <v>54.443584116584027</v>
      </c>
      <c r="L233" s="40">
        <f t="shared" si="46"/>
        <v>-172.40011627828989</v>
      </c>
      <c r="M233" s="39">
        <f t="shared" si="47"/>
        <v>0</v>
      </c>
      <c r="N233" s="39">
        <f t="shared" si="48"/>
        <v>365.03268161443953</v>
      </c>
      <c r="O233" s="39"/>
      <c r="P233" s="40">
        <f t="shared" si="49"/>
        <v>-35451.435733744496</v>
      </c>
    </row>
    <row r="234" spans="1:16" ht="15.75" thickBot="1" x14ac:dyDescent="0.3">
      <c r="A234" s="23">
        <v>212</v>
      </c>
      <c r="B234" s="25">
        <v>39447</v>
      </c>
      <c r="C234" s="41">
        <f>'Índices Diversos'!B230</f>
        <v>0.82</v>
      </c>
      <c r="D234" s="41">
        <f>'Índices Diversos'!C230</f>
        <v>6.4000000000000001E-2</v>
      </c>
      <c r="E234" s="39">
        <f t="shared" si="50"/>
        <v>255.34548931227252</v>
      </c>
      <c r="F234" s="42">
        <v>12</v>
      </c>
      <c r="G234" s="39">
        <f t="shared" si="51"/>
        <v>247.07614945273369</v>
      </c>
      <c r="H234" s="38">
        <v>50.45</v>
      </c>
      <c r="I234" s="39">
        <f t="shared" si="43"/>
        <v>366.93014587348034</v>
      </c>
      <c r="J234" s="39">
        <f t="shared" si="44"/>
        <v>-174.2975805373307</v>
      </c>
      <c r="K234" s="39">
        <f t="shared" si="45"/>
        <v>54.443584116584027</v>
      </c>
      <c r="L234" s="40">
        <f t="shared" si="46"/>
        <v>-174.2975805373307</v>
      </c>
      <c r="M234" s="39">
        <f t="shared" si="47"/>
        <v>0</v>
      </c>
      <c r="N234" s="39">
        <f t="shared" si="48"/>
        <v>366.93014587348034</v>
      </c>
      <c r="O234" s="39"/>
      <c r="P234" s="40">
        <f t="shared" si="49"/>
        <v>-35841.289633780929</v>
      </c>
    </row>
    <row r="235" spans="1:16" ht="15.75" thickBot="1" x14ac:dyDescent="0.3">
      <c r="A235" s="23">
        <v>213</v>
      </c>
      <c r="B235" s="25">
        <v>39478</v>
      </c>
      <c r="C235" s="41">
        <f>'Índices Diversos'!B231</f>
        <v>0.52</v>
      </c>
      <c r="D235" s="41">
        <f>'Índices Diversos'!C231</f>
        <v>0.10100000000000001</v>
      </c>
      <c r="E235" s="39">
        <f t="shared" si="50"/>
        <v>256.67328585669634</v>
      </c>
      <c r="F235" s="42">
        <v>1</v>
      </c>
      <c r="G235" s="39">
        <f t="shared" si="51"/>
        <v>247.07614945273369</v>
      </c>
      <c r="H235" s="38">
        <v>50.45</v>
      </c>
      <c r="I235" s="39">
        <f t="shared" si="43"/>
        <v>368.84686913540213</v>
      </c>
      <c r="J235" s="39">
        <f t="shared" si="44"/>
        <v>-176.21430379925246</v>
      </c>
      <c r="K235" s="39">
        <f t="shared" si="45"/>
        <v>54.443584116584027</v>
      </c>
      <c r="L235" s="40">
        <f t="shared" si="46"/>
        <v>-176.21430379925246</v>
      </c>
      <c r="M235" s="39">
        <f t="shared" si="47"/>
        <v>0</v>
      </c>
      <c r="N235" s="39">
        <f t="shared" si="48"/>
        <v>368.84686913540213</v>
      </c>
      <c r="O235" s="39"/>
      <c r="P235" s="40">
        <f t="shared" si="49"/>
        <v>-36246.70874078427</v>
      </c>
    </row>
    <row r="236" spans="1:16" ht="15.75" thickBot="1" x14ac:dyDescent="0.3">
      <c r="A236" s="23">
        <v>214</v>
      </c>
      <c r="B236" s="25">
        <v>39507</v>
      </c>
      <c r="C236" s="41">
        <f>'Índices Diversos'!B232</f>
        <v>0.19</v>
      </c>
      <c r="D236" s="41">
        <f>'Índices Diversos'!C232</f>
        <v>2.4299999999999999E-2</v>
      </c>
      <c r="E236" s="39">
        <f t="shared" si="50"/>
        <v>257.16096509982407</v>
      </c>
      <c r="F236" s="42">
        <v>2</v>
      </c>
      <c r="G236" s="39">
        <f t="shared" si="51"/>
        <v>257.16096509982407</v>
      </c>
      <c r="H236" s="37">
        <v>50.45</v>
      </c>
      <c r="I236" s="39">
        <f t="shared" si="43"/>
        <v>378.70273104568787</v>
      </c>
      <c r="J236" s="39">
        <f t="shared" si="44"/>
        <v>-178.20755366323544</v>
      </c>
      <c r="K236" s="39">
        <f t="shared" si="45"/>
        <v>56.665787717371657</v>
      </c>
      <c r="L236" s="40">
        <f t="shared" si="46"/>
        <v>-178.20755366323544</v>
      </c>
      <c r="M236" s="39">
        <f t="shared" si="47"/>
        <v>0</v>
      </c>
      <c r="N236" s="39">
        <f t="shared" si="48"/>
        <v>378.70273104568787</v>
      </c>
      <c r="O236" s="39"/>
      <c r="P236" s="40">
        <f t="shared" si="49"/>
        <v>-36634.311446817614</v>
      </c>
    </row>
    <row r="237" spans="1:16" ht="15.75" thickBot="1" x14ac:dyDescent="0.3">
      <c r="A237" s="23">
        <v>215</v>
      </c>
      <c r="B237" s="25">
        <v>39538</v>
      </c>
      <c r="C237" s="41">
        <f>'Índices Diversos'!B233</f>
        <v>0.31</v>
      </c>
      <c r="D237" s="41">
        <f>'Índices Diversos'!C233</f>
        <v>4.0899999999999999E-2</v>
      </c>
      <c r="E237" s="39">
        <f t="shared" si="50"/>
        <v>257.95816409163353</v>
      </c>
      <c r="F237" s="42">
        <v>3</v>
      </c>
      <c r="G237" s="39">
        <f t="shared" si="51"/>
        <v>257.16096509982407</v>
      </c>
      <c r="H237" s="38">
        <v>50.45</v>
      </c>
      <c r="I237" s="39">
        <f t="shared" si="43"/>
        <v>380.60838627439921</v>
      </c>
      <c r="J237" s="39">
        <f t="shared" si="44"/>
        <v>-180.11320889194678</v>
      </c>
      <c r="K237" s="39">
        <f t="shared" si="45"/>
        <v>56.665787717371657</v>
      </c>
      <c r="L237" s="40">
        <f t="shared" si="46"/>
        <v>-180.11320889194678</v>
      </c>
      <c r="M237" s="39">
        <f t="shared" si="47"/>
        <v>0</v>
      </c>
      <c r="N237" s="39">
        <f t="shared" si="48"/>
        <v>380.60838627439921</v>
      </c>
      <c r="O237" s="39"/>
      <c r="P237" s="40">
        <f t="shared" si="49"/>
        <v>-37030.058935303743</v>
      </c>
    </row>
    <row r="238" spans="1:16" ht="15.75" thickBot="1" x14ac:dyDescent="0.3">
      <c r="A238" s="23">
        <v>216</v>
      </c>
      <c r="B238" s="25">
        <v>39568</v>
      </c>
      <c r="C238" s="41">
        <f>'Índices Diversos'!B234</f>
        <v>0.54</v>
      </c>
      <c r="D238" s="41">
        <f>'Índices Diversos'!C234</f>
        <v>9.5500000000000002E-2</v>
      </c>
      <c r="E238" s="39">
        <f t="shared" si="50"/>
        <v>259.35113817772833</v>
      </c>
      <c r="F238" s="42">
        <v>4</v>
      </c>
      <c r="G238" s="39">
        <f t="shared" si="51"/>
        <v>257.16096509982407</v>
      </c>
      <c r="H238" s="38">
        <v>50.45</v>
      </c>
      <c r="I238" s="39">
        <f t="shared" si="43"/>
        <v>382.55408546314038</v>
      </c>
      <c r="J238" s="39">
        <f t="shared" si="44"/>
        <v>-182.05890808068798</v>
      </c>
      <c r="K238" s="39">
        <f t="shared" si="45"/>
        <v>56.665787717371657</v>
      </c>
      <c r="L238" s="40">
        <f t="shared" si="46"/>
        <v>-182.05890808068798</v>
      </c>
      <c r="M238" s="39">
        <f t="shared" si="47"/>
        <v>0</v>
      </c>
      <c r="N238" s="39">
        <f t="shared" si="48"/>
        <v>382.55408546314038</v>
      </c>
      <c r="O238" s="39"/>
      <c r="P238" s="40">
        <f t="shared" si="49"/>
        <v>-37448.342066201716</v>
      </c>
    </row>
    <row r="239" spans="1:16" ht="15.75" thickBot="1" x14ac:dyDescent="0.3">
      <c r="A239" s="23">
        <v>217</v>
      </c>
      <c r="B239" s="25">
        <v>39599</v>
      </c>
      <c r="C239" s="41">
        <f>'Índices Diversos'!B235</f>
        <v>1.23</v>
      </c>
      <c r="D239" s="41">
        <f>'Índices Diversos'!C235</f>
        <v>7.3599999999999999E-2</v>
      </c>
      <c r="E239" s="39">
        <f t="shared" si="50"/>
        <v>262.5411571773144</v>
      </c>
      <c r="F239" s="42">
        <v>5</v>
      </c>
      <c r="G239" s="39">
        <f t="shared" si="51"/>
        <v>257.16096509982407</v>
      </c>
      <c r="H239" s="38">
        <v>50.45</v>
      </c>
      <c r="I239" s="39">
        <f t="shared" si="43"/>
        <v>384.61058151714087</v>
      </c>
      <c r="J239" s="39">
        <f t="shared" si="44"/>
        <v>-184.11540413468842</v>
      </c>
      <c r="K239" s="39">
        <f t="shared" si="45"/>
        <v>56.665787717371657</v>
      </c>
      <c r="L239" s="40">
        <f t="shared" si="46"/>
        <v>-184.11540413468842</v>
      </c>
      <c r="M239" s="39">
        <f t="shared" si="47"/>
        <v>0</v>
      </c>
      <c r="N239" s="39">
        <f t="shared" si="48"/>
        <v>384.61058151714087</v>
      </c>
      <c r="O239" s="39"/>
      <c r="P239" s="40">
        <f t="shared" si="49"/>
        <v>-37860.797700867573</v>
      </c>
    </row>
    <row r="240" spans="1:16" ht="15.75" thickBot="1" x14ac:dyDescent="0.3">
      <c r="A240" s="23">
        <v>218</v>
      </c>
      <c r="B240" s="25">
        <v>39629</v>
      </c>
      <c r="C240" s="41">
        <f>'Índices Diversos'!B236</f>
        <v>0.96</v>
      </c>
      <c r="D240" s="41">
        <f>'Índices Diversos'!C236</f>
        <v>0.11459999999999999</v>
      </c>
      <c r="E240" s="39">
        <f t="shared" si="50"/>
        <v>265.06155228621662</v>
      </c>
      <c r="F240" s="42">
        <v>6</v>
      </c>
      <c r="G240" s="39">
        <f t="shared" si="51"/>
        <v>257.16096509982407</v>
      </c>
      <c r="H240" s="38">
        <v>50.45</v>
      </c>
      <c r="I240" s="39">
        <f t="shared" si="43"/>
        <v>386.6384265878221</v>
      </c>
      <c r="J240" s="39">
        <f t="shared" si="44"/>
        <v>-186.1432492053697</v>
      </c>
      <c r="K240" s="39">
        <f t="shared" si="45"/>
        <v>56.665787717371657</v>
      </c>
      <c r="L240" s="40">
        <f t="shared" si="46"/>
        <v>-186.1432492053697</v>
      </c>
      <c r="M240" s="39">
        <f t="shared" si="47"/>
        <v>0</v>
      </c>
      <c r="N240" s="39">
        <f t="shared" si="48"/>
        <v>386.6384265878221</v>
      </c>
      <c r="O240" s="39"/>
      <c r="P240" s="40">
        <f t="shared" si="49"/>
        <v>-38291.26768925746</v>
      </c>
    </row>
    <row r="241" spans="1:16" ht="15.75" thickBot="1" x14ac:dyDescent="0.3">
      <c r="A241" s="23">
        <v>219</v>
      </c>
      <c r="B241" s="25">
        <v>39660</v>
      </c>
      <c r="C241" s="41">
        <f>'Índices Diversos'!B237</f>
        <v>0.45</v>
      </c>
      <c r="D241" s="41">
        <f>'Índices Diversos'!C237</f>
        <v>0.19139999999999999</v>
      </c>
      <c r="E241" s="39">
        <f t="shared" si="50"/>
        <v>266.25432927150462</v>
      </c>
      <c r="F241" s="42">
        <v>7</v>
      </c>
      <c r="G241" s="39">
        <f t="shared" si="51"/>
        <v>257.16096509982407</v>
      </c>
      <c r="H241" s="38">
        <v>50.45</v>
      </c>
      <c r="I241" s="39">
        <f t="shared" si="43"/>
        <v>388.75483953182243</v>
      </c>
      <c r="J241" s="39">
        <f t="shared" si="44"/>
        <v>-188.25966214936997</v>
      </c>
      <c r="K241" s="39">
        <f t="shared" si="45"/>
        <v>56.665787717371657</v>
      </c>
      <c r="L241" s="40">
        <f t="shared" si="46"/>
        <v>-188.25966214936997</v>
      </c>
      <c r="M241" s="39">
        <f t="shared" si="47"/>
        <v>0</v>
      </c>
      <c r="N241" s="39">
        <f t="shared" si="48"/>
        <v>388.75483953182243</v>
      </c>
      <c r="O241" s="39"/>
      <c r="P241" s="40">
        <f t="shared" si="49"/>
        <v>-38754.056091909384</v>
      </c>
    </row>
    <row r="242" spans="1:16" ht="15.75" thickBot="1" x14ac:dyDescent="0.3">
      <c r="A242" s="23">
        <v>220</v>
      </c>
      <c r="B242" s="25">
        <v>39691</v>
      </c>
      <c r="C242" s="41">
        <f>'Índices Diversos'!B238</f>
        <v>0.38</v>
      </c>
      <c r="D242" s="41">
        <f>'Índices Diversos'!C238</f>
        <v>0.15740000000000001</v>
      </c>
      <c r="E242" s="39">
        <f t="shared" si="50"/>
        <v>267.26609572273634</v>
      </c>
      <c r="F242" s="42">
        <v>8</v>
      </c>
      <c r="G242" s="39">
        <f t="shared" si="51"/>
        <v>257.16096509982407</v>
      </c>
      <c r="H242" s="38">
        <v>50.45</v>
      </c>
      <c r="I242" s="39">
        <f t="shared" si="43"/>
        <v>391.03014650355635</v>
      </c>
      <c r="J242" s="39">
        <f t="shared" si="44"/>
        <v>-190.5349691211039</v>
      </c>
      <c r="K242" s="39">
        <f t="shared" si="45"/>
        <v>56.665787717371657</v>
      </c>
      <c r="L242" s="40">
        <f t="shared" si="46"/>
        <v>-190.5349691211039</v>
      </c>
      <c r="M242" s="39">
        <f t="shared" si="47"/>
        <v>0</v>
      </c>
      <c r="N242" s="39">
        <f t="shared" si="48"/>
        <v>391.03014650355635</v>
      </c>
      <c r="O242" s="39"/>
      <c r="P242" s="40">
        <f t="shared" si="49"/>
        <v>-39206.700604152204</v>
      </c>
    </row>
    <row r="243" spans="1:16" ht="15.75" thickBot="1" x14ac:dyDescent="0.3">
      <c r="A243" s="23">
        <v>221</v>
      </c>
      <c r="B243" s="25">
        <v>39721</v>
      </c>
      <c r="C243" s="41">
        <f>'Índices Diversos'!B239</f>
        <v>0.38</v>
      </c>
      <c r="D243" s="41">
        <f>'Índices Diversos'!C239</f>
        <v>0.19700000000000001</v>
      </c>
      <c r="E243" s="39">
        <f t="shared" si="50"/>
        <v>268.28170688648271</v>
      </c>
      <c r="F243" s="42">
        <v>9</v>
      </c>
      <c r="G243" s="39">
        <f t="shared" si="51"/>
        <v>257.16096509982407</v>
      </c>
      <c r="H243" s="38">
        <v>50.45</v>
      </c>
      <c r="I243" s="39">
        <f t="shared" si="43"/>
        <v>393.25558086734225</v>
      </c>
      <c r="J243" s="39">
        <f t="shared" si="44"/>
        <v>-192.76040348488982</v>
      </c>
      <c r="K243" s="39">
        <f t="shared" si="45"/>
        <v>56.665787717371657</v>
      </c>
      <c r="L243" s="40">
        <f t="shared" si="46"/>
        <v>-192.76040348488982</v>
      </c>
      <c r="M243" s="39">
        <f t="shared" si="47"/>
        <v>0</v>
      </c>
      <c r="N243" s="39">
        <f t="shared" si="48"/>
        <v>393.25558086734225</v>
      </c>
      <c r="O243" s="39"/>
      <c r="P243" s="40">
        <f t="shared" si="49"/>
        <v>-39677.968098704034</v>
      </c>
    </row>
    <row r="244" spans="1:16" ht="15.75" thickBot="1" x14ac:dyDescent="0.3">
      <c r="A244" s="23">
        <v>222</v>
      </c>
      <c r="B244" s="25">
        <v>39752</v>
      </c>
      <c r="C244" s="41">
        <f>'Índices Diversos'!B240</f>
        <v>0.5</v>
      </c>
      <c r="D244" s="41">
        <f>'Índices Diversos'!C240</f>
        <v>0.25059999999999999</v>
      </c>
      <c r="E244" s="39">
        <f t="shared" si="50"/>
        <v>269.6231154209151</v>
      </c>
      <c r="F244" s="42">
        <v>10</v>
      </c>
      <c r="G244" s="39">
        <f t="shared" si="51"/>
        <v>257.16096509982407</v>
      </c>
      <c r="H244" s="38">
        <v>50.45</v>
      </c>
      <c r="I244" s="39">
        <f t="shared" si="43"/>
        <v>395.57257543713024</v>
      </c>
      <c r="J244" s="39">
        <f t="shared" si="44"/>
        <v>-195.07739805467781</v>
      </c>
      <c r="K244" s="39">
        <f t="shared" si="45"/>
        <v>56.665787717371657</v>
      </c>
      <c r="L244" s="40">
        <f t="shared" si="46"/>
        <v>-195.07739805467781</v>
      </c>
      <c r="M244" s="39">
        <f t="shared" si="47"/>
        <v>0</v>
      </c>
      <c r="N244" s="39">
        <f t="shared" si="48"/>
        <v>395.57257543713024</v>
      </c>
      <c r="O244" s="39"/>
      <c r="P244" s="40">
        <f t="shared" si="49"/>
        <v>-40173.964967070562</v>
      </c>
    </row>
    <row r="245" spans="1:16" ht="15.75" thickBot="1" x14ac:dyDescent="0.3">
      <c r="A245" s="23">
        <v>223</v>
      </c>
      <c r="B245" s="25">
        <v>39782</v>
      </c>
      <c r="C245" s="41">
        <f>'Índices Diversos'!B241</f>
        <v>0.39</v>
      </c>
      <c r="D245" s="41">
        <f>'Índices Diversos'!C241</f>
        <v>0.1618</v>
      </c>
      <c r="E245" s="39">
        <f t="shared" si="50"/>
        <v>270.67464557105666</v>
      </c>
      <c r="F245" s="42">
        <v>11</v>
      </c>
      <c r="G245" s="39">
        <f t="shared" si="51"/>
        <v>257.16096509982407</v>
      </c>
      <c r="H245" s="38">
        <v>50.45</v>
      </c>
      <c r="I245" s="39">
        <f t="shared" si="43"/>
        <v>398.01115238954662</v>
      </c>
      <c r="J245" s="39">
        <f t="shared" si="44"/>
        <v>-197.51597500709417</v>
      </c>
      <c r="K245" s="39">
        <f t="shared" si="45"/>
        <v>56.665787717371657</v>
      </c>
      <c r="L245" s="40">
        <f t="shared" si="46"/>
        <v>-197.51597500709417</v>
      </c>
      <c r="M245" s="39">
        <f t="shared" si="47"/>
        <v>0</v>
      </c>
      <c r="N245" s="39">
        <f t="shared" si="48"/>
        <v>398.01115238954662</v>
      </c>
      <c r="O245" s="39"/>
      <c r="P245" s="40">
        <f t="shared" si="49"/>
        <v>-40637.621576821395</v>
      </c>
    </row>
    <row r="246" spans="1:16" ht="15.75" thickBot="1" x14ac:dyDescent="0.3">
      <c r="A246" s="23">
        <v>224</v>
      </c>
      <c r="B246" s="25">
        <v>39813</v>
      </c>
      <c r="C246" s="41">
        <f>'Índices Diversos'!B242</f>
        <v>0.16</v>
      </c>
      <c r="D246" s="41">
        <f>'Índices Diversos'!C242</f>
        <v>0.21490000000000001</v>
      </c>
      <c r="E246" s="39">
        <f t="shared" si="50"/>
        <v>271.10772500397036</v>
      </c>
      <c r="F246" s="42">
        <v>12</v>
      </c>
      <c r="G246" s="39">
        <f t="shared" si="51"/>
        <v>257.16096509982407</v>
      </c>
      <c r="H246" s="38">
        <v>50.45</v>
      </c>
      <c r="I246" s="39">
        <f t="shared" si="43"/>
        <v>400.29072791609678</v>
      </c>
      <c r="J246" s="39">
        <f t="shared" si="44"/>
        <v>-199.79555053364439</v>
      </c>
      <c r="K246" s="39">
        <f t="shared" si="45"/>
        <v>56.665787717371657</v>
      </c>
      <c r="L246" s="40">
        <f t="shared" si="46"/>
        <v>-199.79555053364439</v>
      </c>
      <c r="M246" s="39">
        <f t="shared" si="47"/>
        <v>0</v>
      </c>
      <c r="N246" s="39">
        <f t="shared" si="48"/>
        <v>400.29072791609678</v>
      </c>
      <c r="O246" s="39"/>
      <c r="P246" s="40">
        <f t="shared" si="49"/>
        <v>-41126.102778280372</v>
      </c>
    </row>
    <row r="247" spans="1:16" ht="15.75" thickBot="1" x14ac:dyDescent="0.3">
      <c r="A247" s="23">
        <v>225</v>
      </c>
      <c r="B247" s="25">
        <v>39844</v>
      </c>
      <c r="C247" s="41">
        <f>'Índices Diversos'!B243</f>
        <v>0.46</v>
      </c>
      <c r="D247" s="41">
        <f>'Índices Diversos'!C243</f>
        <v>0.184</v>
      </c>
      <c r="E247" s="39">
        <f t="shared" si="50"/>
        <v>272.35482053898863</v>
      </c>
      <c r="F247" s="42">
        <v>1</v>
      </c>
      <c r="G247" s="39">
        <f t="shared" si="51"/>
        <v>257.16096509982407</v>
      </c>
      <c r="H247" s="38">
        <v>50.45</v>
      </c>
      <c r="I247" s="39">
        <f t="shared" si="43"/>
        <v>402.69235396565131</v>
      </c>
      <c r="J247" s="39">
        <f t="shared" si="44"/>
        <v>-202.19717658319888</v>
      </c>
      <c r="K247" s="39">
        <f t="shared" si="45"/>
        <v>56.665787717371657</v>
      </c>
      <c r="L247" s="40">
        <f t="shared" si="46"/>
        <v>-202.19717658319888</v>
      </c>
      <c r="M247" s="39">
        <f t="shared" si="47"/>
        <v>0</v>
      </c>
      <c r="N247" s="39">
        <f t="shared" si="48"/>
        <v>402.69235396565131</v>
      </c>
      <c r="O247" s="39"/>
      <c r="P247" s="40">
        <f t="shared" si="49"/>
        <v>-41605.208115289352</v>
      </c>
    </row>
    <row r="248" spans="1:16" ht="15.75" thickBot="1" x14ac:dyDescent="0.3">
      <c r="A248" s="23">
        <v>226</v>
      </c>
      <c r="B248" s="25">
        <v>39872</v>
      </c>
      <c r="C248" s="41">
        <f>'Índices Diversos'!B244</f>
        <v>0.27</v>
      </c>
      <c r="D248" s="41">
        <f>'Índices Diversos'!C244</f>
        <v>4.5100000000000001E-2</v>
      </c>
      <c r="E248" s="39">
        <f t="shared" si="50"/>
        <v>273.09017855444392</v>
      </c>
      <c r="F248" s="42">
        <v>2</v>
      </c>
      <c r="G248" s="39">
        <f t="shared" si="51"/>
        <v>273.09017855444392</v>
      </c>
      <c r="H248" s="38">
        <v>50.45</v>
      </c>
      <c r="I248" s="39">
        <f t="shared" si="43"/>
        <v>417.46707182932704</v>
      </c>
      <c r="J248" s="39">
        <f t="shared" si="44"/>
        <v>-204.55270603736147</v>
      </c>
      <c r="K248" s="39">
        <f t="shared" si="45"/>
        <v>60.175812762478351</v>
      </c>
      <c r="L248" s="40">
        <f t="shared" si="46"/>
        <v>-204.55270603736147</v>
      </c>
      <c r="M248" s="39">
        <f t="shared" si="47"/>
        <v>0</v>
      </c>
      <c r="N248" s="39">
        <f t="shared" si="48"/>
        <v>417.46707182932704</v>
      </c>
      <c r="O248" s="39"/>
      <c r="P248" s="40">
        <f t="shared" si="49"/>
        <v>-42041.62741362807</v>
      </c>
    </row>
    <row r="249" spans="1:16" ht="15.75" thickBot="1" x14ac:dyDescent="0.3">
      <c r="A249" s="23">
        <v>227</v>
      </c>
      <c r="B249" s="25">
        <v>39903</v>
      </c>
      <c r="C249" s="41">
        <f>'Índices Diversos'!B245</f>
        <v>0.4</v>
      </c>
      <c r="D249" s="41">
        <f>'Índices Diversos'!C245</f>
        <v>0.14380000000000001</v>
      </c>
      <c r="E249" s="39">
        <f t="shared" si="50"/>
        <v>274.18253926866169</v>
      </c>
      <c r="F249" s="42">
        <v>3</v>
      </c>
      <c r="G249" s="39">
        <f t="shared" si="51"/>
        <v>273.09017855444392</v>
      </c>
      <c r="H249" s="38">
        <v>50.45</v>
      </c>
      <c r="I249" s="39">
        <f t="shared" si="43"/>
        <v>419.6127346558352</v>
      </c>
      <c r="J249" s="39">
        <f t="shared" si="44"/>
        <v>-206.69836886386963</v>
      </c>
      <c r="K249" s="39">
        <f t="shared" si="45"/>
        <v>60.175812762478351</v>
      </c>
      <c r="L249" s="40">
        <f t="shared" si="46"/>
        <v>-206.69836886386963</v>
      </c>
      <c r="M249" s="39">
        <f t="shared" si="47"/>
        <v>0</v>
      </c>
      <c r="N249" s="39">
        <f t="shared" si="48"/>
        <v>419.6127346558352</v>
      </c>
      <c r="O249" s="39"/>
      <c r="P249" s="40">
        <f t="shared" si="49"/>
        <v>-42522.299411617139</v>
      </c>
    </row>
    <row r="250" spans="1:16" ht="15.75" thickBot="1" x14ac:dyDescent="0.3">
      <c r="A250" s="23">
        <v>228</v>
      </c>
      <c r="B250" s="25">
        <v>39933</v>
      </c>
      <c r="C250" s="41">
        <f>'Índices Diversos'!B246</f>
        <v>0.31</v>
      </c>
      <c r="D250" s="41">
        <f>'Índices Diversos'!C246</f>
        <v>4.5400000000000003E-2</v>
      </c>
      <c r="E250" s="39">
        <f t="shared" si="50"/>
        <v>275.03250514039456</v>
      </c>
      <c r="F250" s="42">
        <v>4</v>
      </c>
      <c r="G250" s="39">
        <f t="shared" si="51"/>
        <v>273.09017855444392</v>
      </c>
      <c r="H250" s="38">
        <v>50.45</v>
      </c>
      <c r="I250" s="39">
        <f t="shared" si="43"/>
        <v>421.97596662507794</v>
      </c>
      <c r="J250" s="39">
        <f t="shared" si="44"/>
        <v>-209.06160083311235</v>
      </c>
      <c r="K250" s="39">
        <f t="shared" si="45"/>
        <v>60.175812762478351</v>
      </c>
      <c r="L250" s="40">
        <f t="shared" si="46"/>
        <v>-209.06160083311235</v>
      </c>
      <c r="M250" s="39">
        <f t="shared" si="47"/>
        <v>0</v>
      </c>
      <c r="N250" s="39">
        <f t="shared" si="48"/>
        <v>421.97596662507794</v>
      </c>
      <c r="O250" s="39"/>
      <c r="P250" s="40">
        <f t="shared" si="49"/>
        <v>-42963.772079263937</v>
      </c>
    </row>
    <row r="251" spans="1:16" ht="15.75" thickBot="1" x14ac:dyDescent="0.3">
      <c r="A251" s="23">
        <v>229</v>
      </c>
      <c r="B251" s="25">
        <v>39964</v>
      </c>
      <c r="C251" s="41">
        <f>'Índices Diversos'!B247</f>
        <v>0.33</v>
      </c>
      <c r="D251" s="41">
        <f>'Índices Diversos'!C247</f>
        <v>4.4900000000000002E-2</v>
      </c>
      <c r="E251" s="39">
        <f t="shared" si="50"/>
        <v>275.94011240735784</v>
      </c>
      <c r="F251" s="42">
        <v>5</v>
      </c>
      <c r="G251" s="39">
        <f t="shared" si="51"/>
        <v>273.09017855444392</v>
      </c>
      <c r="H251" s="38">
        <v>50.45</v>
      </c>
      <c r="I251" s="39">
        <f t="shared" si="43"/>
        <v>424.14647442685236</v>
      </c>
      <c r="J251" s="39">
        <f t="shared" si="44"/>
        <v>-211.23210863488683</v>
      </c>
      <c r="K251" s="39">
        <f t="shared" si="45"/>
        <v>60.175812762478351</v>
      </c>
      <c r="L251" s="40">
        <f t="shared" si="46"/>
        <v>-211.23210863488683</v>
      </c>
      <c r="M251" s="39">
        <f t="shared" si="47"/>
        <v>0</v>
      </c>
      <c r="N251" s="39">
        <f t="shared" si="48"/>
        <v>424.14647442685236</v>
      </c>
      <c r="O251" s="39"/>
      <c r="P251" s="40">
        <f t="shared" si="49"/>
        <v>-43407.399729121396</v>
      </c>
    </row>
    <row r="252" spans="1:16" ht="15.75" thickBot="1" x14ac:dyDescent="0.3">
      <c r="A252" s="23">
        <v>230</v>
      </c>
      <c r="B252" s="25">
        <v>39994</v>
      </c>
      <c r="C252" s="41">
        <f>'Índices Diversos'!B248</f>
        <v>0.13</v>
      </c>
      <c r="D252" s="41">
        <f>'Índices Diversos'!C248</f>
        <v>6.5600000000000006E-2</v>
      </c>
      <c r="E252" s="39">
        <f t="shared" si="50"/>
        <v>276.29883455348738</v>
      </c>
      <c r="F252" s="42">
        <v>6</v>
      </c>
      <c r="G252" s="39">
        <f t="shared" si="51"/>
        <v>273.09017855444392</v>
      </c>
      <c r="H252" s="38">
        <v>50.45</v>
      </c>
      <c r="I252" s="39">
        <f t="shared" si="43"/>
        <v>426.32757723494024</v>
      </c>
      <c r="J252" s="39">
        <f t="shared" si="44"/>
        <v>-213.4132114429747</v>
      </c>
      <c r="K252" s="39">
        <f t="shared" si="45"/>
        <v>60.175812762478351</v>
      </c>
      <c r="L252" s="40">
        <f t="shared" si="46"/>
        <v>-213.4132114429747</v>
      </c>
      <c r="M252" s="39">
        <f t="shared" si="47"/>
        <v>0</v>
      </c>
      <c r="N252" s="39">
        <f t="shared" si="48"/>
        <v>426.32757723494024</v>
      </c>
      <c r="O252" s="39"/>
      <c r="P252" s="40">
        <f t="shared" si="49"/>
        <v>-43862.482231469301</v>
      </c>
    </row>
    <row r="253" spans="1:16" ht="15.75" thickBot="1" x14ac:dyDescent="0.3">
      <c r="A253" s="23">
        <v>231</v>
      </c>
      <c r="B253" s="25">
        <v>40025</v>
      </c>
      <c r="C253" s="41">
        <f>'Índices Diversos'!B249</f>
        <v>0.33</v>
      </c>
      <c r="D253" s="41">
        <f>'Índices Diversos'!C249</f>
        <v>0.1051</v>
      </c>
      <c r="E253" s="39">
        <f t="shared" si="50"/>
        <v>277.2106207075139</v>
      </c>
      <c r="F253" s="42">
        <v>7</v>
      </c>
      <c r="G253" s="39">
        <f t="shared" si="51"/>
        <v>273.09017855444392</v>
      </c>
      <c r="H253" s="38">
        <v>50.45</v>
      </c>
      <c r="I253" s="39">
        <f t="shared" si="43"/>
        <v>428.5649980181164</v>
      </c>
      <c r="J253" s="39">
        <f t="shared" si="44"/>
        <v>-215.65063222615086</v>
      </c>
      <c r="K253" s="39">
        <f t="shared" si="45"/>
        <v>60.175812762478351</v>
      </c>
      <c r="L253" s="40">
        <f t="shared" si="46"/>
        <v>-215.65063222615086</v>
      </c>
      <c r="M253" s="39">
        <f t="shared" si="47"/>
        <v>0</v>
      </c>
      <c r="N253" s="39">
        <f t="shared" si="48"/>
        <v>428.5649980181164</v>
      </c>
      <c r="O253" s="39"/>
      <c r="P253" s="40">
        <f t="shared" si="49"/>
        <v>-44337.597120125611</v>
      </c>
    </row>
    <row r="254" spans="1:16" ht="15.75" thickBot="1" x14ac:dyDescent="0.3">
      <c r="A254" s="23">
        <v>232</v>
      </c>
      <c r="B254" s="25">
        <v>40056</v>
      </c>
      <c r="C254" s="41">
        <f>'Índices Diversos'!B250</f>
        <v>0.48</v>
      </c>
      <c r="D254" s="41">
        <f>'Índices Diversos'!C250</f>
        <v>1.9699999999999999E-2</v>
      </c>
      <c r="E254" s="39">
        <f t="shared" si="50"/>
        <v>278.54123168690995</v>
      </c>
      <c r="F254" s="42">
        <v>8</v>
      </c>
      <c r="G254" s="39">
        <f t="shared" si="51"/>
        <v>273.09017855444392</v>
      </c>
      <c r="H254" s="38">
        <v>50.45</v>
      </c>
      <c r="I254" s="39">
        <f t="shared" si="43"/>
        <v>430.90090836578207</v>
      </c>
      <c r="J254" s="39">
        <f t="shared" si="44"/>
        <v>-217.98654257381651</v>
      </c>
      <c r="K254" s="39">
        <f t="shared" si="45"/>
        <v>60.175812762478351</v>
      </c>
      <c r="L254" s="40">
        <f t="shared" si="46"/>
        <v>-217.98654257381651</v>
      </c>
      <c r="M254" s="39">
        <f t="shared" si="47"/>
        <v>0</v>
      </c>
      <c r="N254" s="39">
        <f t="shared" si="48"/>
        <v>430.90090836578207</v>
      </c>
      <c r="O254" s="39"/>
      <c r="P254" s="40">
        <f t="shared" si="49"/>
        <v>-44777.317422603002</v>
      </c>
    </row>
    <row r="255" spans="1:16" ht="15.75" thickBot="1" x14ac:dyDescent="0.3">
      <c r="A255" s="23">
        <v>233</v>
      </c>
      <c r="B255" s="25">
        <v>40086</v>
      </c>
      <c r="C255" s="41">
        <f>'Índices Diversos'!B251</f>
        <v>0.16</v>
      </c>
      <c r="D255" s="41">
        <f>'Índices Diversos'!C251</f>
        <v>0</v>
      </c>
      <c r="E255" s="39">
        <f t="shared" si="50"/>
        <v>278.98689765760901</v>
      </c>
      <c r="F255" s="42">
        <v>9</v>
      </c>
      <c r="G255" s="39">
        <f t="shared" si="51"/>
        <v>273.09017855444392</v>
      </c>
      <c r="H255" s="38">
        <v>50.45</v>
      </c>
      <c r="I255" s="39">
        <f t="shared" si="43"/>
        <v>433.06280063470365</v>
      </c>
      <c r="J255" s="39">
        <f t="shared" si="44"/>
        <v>-220.14843484273811</v>
      </c>
      <c r="K255" s="39">
        <f t="shared" si="45"/>
        <v>60.175812762478351</v>
      </c>
      <c r="L255" s="40">
        <f t="shared" si="46"/>
        <v>-220.14843484273811</v>
      </c>
      <c r="M255" s="39">
        <f t="shared" si="47"/>
        <v>0</v>
      </c>
      <c r="N255" s="39">
        <f t="shared" si="48"/>
        <v>433.06280063470365</v>
      </c>
      <c r="O255" s="39"/>
      <c r="P255" s="40">
        <f t="shared" si="49"/>
        <v>-45210.380223237706</v>
      </c>
    </row>
    <row r="256" spans="1:16" ht="15.75" thickBot="1" x14ac:dyDescent="0.3">
      <c r="A256" s="23">
        <v>234</v>
      </c>
      <c r="B256" s="25">
        <v>40117</v>
      </c>
      <c r="C256" s="41">
        <f>'Índices Diversos'!B252</f>
        <v>0.25</v>
      </c>
      <c r="D256" s="41">
        <f>'Índices Diversos'!C252</f>
        <v>0</v>
      </c>
      <c r="E256" s="39">
        <f t="shared" si="50"/>
        <v>279.68436490175304</v>
      </c>
      <c r="F256" s="42">
        <v>10</v>
      </c>
      <c r="G256" s="39">
        <f t="shared" si="51"/>
        <v>273.09017855444392</v>
      </c>
      <c r="H256" s="38">
        <v>50.45</v>
      </c>
      <c r="I256" s="39">
        <f t="shared" si="43"/>
        <v>435.19196118375027</v>
      </c>
      <c r="J256" s="39">
        <f t="shared" si="44"/>
        <v>-222.2775953917847</v>
      </c>
      <c r="K256" s="39">
        <f t="shared" si="45"/>
        <v>60.175812762478351</v>
      </c>
      <c r="L256" s="40">
        <f t="shared" si="46"/>
        <v>-222.2775953917847</v>
      </c>
      <c r="M256" s="39">
        <f t="shared" si="47"/>
        <v>0</v>
      </c>
      <c r="N256" s="39">
        <f t="shared" si="48"/>
        <v>435.19196118375027</v>
      </c>
      <c r="O256" s="39"/>
      <c r="P256" s="40">
        <f t="shared" si="49"/>
        <v>-45645.572184421457</v>
      </c>
    </row>
    <row r="257" spans="1:16" ht="15.75" thickBot="1" x14ac:dyDescent="0.3">
      <c r="A257" s="23">
        <v>235</v>
      </c>
      <c r="B257" s="25">
        <v>40147</v>
      </c>
      <c r="C257" s="41">
        <f>'Índices Diversos'!B253</f>
        <v>0.28999999999999998</v>
      </c>
      <c r="D257" s="41">
        <f>'Índices Diversos'!C253</f>
        <v>0</v>
      </c>
      <c r="E257" s="39">
        <f t="shared" si="50"/>
        <v>280.49544955996811</v>
      </c>
      <c r="F257" s="42">
        <v>11</v>
      </c>
      <c r="G257" s="39">
        <f t="shared" si="51"/>
        <v>273.09017855444392</v>
      </c>
      <c r="H257" s="38">
        <v>50.45</v>
      </c>
      <c r="I257" s="39">
        <f t="shared" si="43"/>
        <v>437.33158978647629</v>
      </c>
      <c r="J257" s="39">
        <f t="shared" si="44"/>
        <v>-224.41722399451072</v>
      </c>
      <c r="K257" s="39">
        <f t="shared" si="45"/>
        <v>60.175812762478351</v>
      </c>
      <c r="L257" s="40">
        <f t="shared" si="46"/>
        <v>-224.41722399451072</v>
      </c>
      <c r="M257" s="39">
        <f t="shared" si="47"/>
        <v>0</v>
      </c>
      <c r="N257" s="39">
        <f t="shared" si="48"/>
        <v>437.33158978647629</v>
      </c>
      <c r="O257" s="39"/>
      <c r="P257" s="40">
        <f t="shared" si="49"/>
        <v>-46082.903774207931</v>
      </c>
    </row>
    <row r="258" spans="1:16" ht="15.75" thickBot="1" x14ac:dyDescent="0.3">
      <c r="A258" s="23">
        <v>236</v>
      </c>
      <c r="B258" s="25">
        <v>40178</v>
      </c>
      <c r="C258" s="41">
        <f>'Índices Diversos'!B254</f>
        <v>0.18</v>
      </c>
      <c r="D258" s="41">
        <f>'Índices Diversos'!C254</f>
        <v>5.33E-2</v>
      </c>
      <c r="E258" s="39">
        <f t="shared" si="50"/>
        <v>281.00034136917606</v>
      </c>
      <c r="F258" s="42">
        <v>12</v>
      </c>
      <c r="G258" s="39">
        <f t="shared" si="51"/>
        <v>273.09017855444392</v>
      </c>
      <c r="H258" s="38">
        <v>50.45</v>
      </c>
      <c r="I258" s="39">
        <f t="shared" si="43"/>
        <v>439.48173790924386</v>
      </c>
      <c r="J258" s="39">
        <f t="shared" si="44"/>
        <v>-226.56737211727832</v>
      </c>
      <c r="K258" s="39">
        <f t="shared" si="45"/>
        <v>60.175812762478351</v>
      </c>
      <c r="L258" s="40">
        <f t="shared" si="46"/>
        <v>-226.56737211727832</v>
      </c>
      <c r="M258" s="39">
        <f t="shared" si="47"/>
        <v>0</v>
      </c>
      <c r="N258" s="39">
        <f t="shared" si="48"/>
        <v>439.48173790924386</v>
      </c>
      <c r="O258" s="39"/>
      <c r="P258" s="40">
        <f t="shared" si="49"/>
        <v>-46547.181943595133</v>
      </c>
    </row>
    <row r="259" spans="1:16" ht="15.75" thickBot="1" x14ac:dyDescent="0.3">
      <c r="A259" s="23">
        <v>237</v>
      </c>
      <c r="B259" s="25">
        <v>40209</v>
      </c>
      <c r="C259" s="41">
        <f>'Índices Diversos'!B255</f>
        <v>1.34</v>
      </c>
      <c r="D259" s="41">
        <f>'Índices Diversos'!C255</f>
        <v>0</v>
      </c>
      <c r="E259" s="39">
        <f t="shared" si="50"/>
        <v>284.76574594352303</v>
      </c>
      <c r="F259" s="42">
        <v>1</v>
      </c>
      <c r="G259" s="39">
        <f t="shared" si="51"/>
        <v>273.09017855444392</v>
      </c>
      <c r="H259" s="38">
        <v>50.45</v>
      </c>
      <c r="I259" s="39">
        <f t="shared" si="43"/>
        <v>441.764369344209</v>
      </c>
      <c r="J259" s="39">
        <f t="shared" si="44"/>
        <v>-228.85000355224344</v>
      </c>
      <c r="K259" s="39">
        <f t="shared" si="45"/>
        <v>60.175812762478351</v>
      </c>
      <c r="L259" s="40">
        <f t="shared" si="46"/>
        <v>-228.85000355224344</v>
      </c>
      <c r="M259" s="39">
        <f t="shared" si="47"/>
        <v>0</v>
      </c>
      <c r="N259" s="39">
        <f t="shared" si="48"/>
        <v>441.764369344209</v>
      </c>
      <c r="O259" s="39"/>
      <c r="P259" s="40">
        <f t="shared" si="49"/>
        <v>-46988.946312939341</v>
      </c>
    </row>
    <row r="260" spans="1:16" ht="15.75" thickBot="1" x14ac:dyDescent="0.3">
      <c r="A260" s="23">
        <v>238</v>
      </c>
      <c r="B260" s="25">
        <v>40237</v>
      </c>
      <c r="C260" s="41">
        <f>'Índices Diversos'!B256</f>
        <v>0.74</v>
      </c>
      <c r="D260" s="41">
        <f>'Índices Diversos'!C256</f>
        <v>0</v>
      </c>
      <c r="E260" s="39">
        <f t="shared" si="50"/>
        <v>286.87301246350512</v>
      </c>
      <c r="F260" s="42">
        <v>2</v>
      </c>
      <c r="G260" s="39">
        <f t="shared" si="51"/>
        <v>286.87301246350512</v>
      </c>
      <c r="H260" s="38">
        <v>50.45</v>
      </c>
      <c r="I260" s="39">
        <f t="shared" si="43"/>
        <v>454.68207797942608</v>
      </c>
      <c r="J260" s="39">
        <f t="shared" si="44"/>
        <v>-231.02194551032341</v>
      </c>
      <c r="K260" s="39">
        <f t="shared" si="45"/>
        <v>63.212879994402449</v>
      </c>
      <c r="L260" s="40">
        <f t="shared" si="46"/>
        <v>-231.02194551032341</v>
      </c>
      <c r="M260" s="39">
        <f t="shared" si="47"/>
        <v>0</v>
      </c>
      <c r="N260" s="39">
        <f t="shared" si="48"/>
        <v>454.68207797942608</v>
      </c>
      <c r="O260" s="39"/>
      <c r="P260" s="40">
        <f t="shared" si="49"/>
        <v>-47443.62839091877</v>
      </c>
    </row>
    <row r="261" spans="1:16" ht="15.75" thickBot="1" x14ac:dyDescent="0.3">
      <c r="A261" s="23">
        <v>239</v>
      </c>
      <c r="B261" s="25">
        <v>40268</v>
      </c>
      <c r="C261" s="41">
        <f>'Índices Diversos'!B257</f>
        <v>0.34</v>
      </c>
      <c r="D261" s="41">
        <f>'Índices Diversos'!C257</f>
        <v>7.9200000000000007E-2</v>
      </c>
      <c r="E261" s="39">
        <f t="shared" si="50"/>
        <v>287.84838070588103</v>
      </c>
      <c r="F261" s="42">
        <v>3</v>
      </c>
      <c r="G261" s="39">
        <f t="shared" si="51"/>
        <v>286.87301246350512</v>
      </c>
      <c r="H261" s="38">
        <v>50.45</v>
      </c>
      <c r="I261" s="39">
        <f t="shared" si="43"/>
        <v>456.9175300694543</v>
      </c>
      <c r="J261" s="39">
        <f t="shared" si="44"/>
        <v>-233.25739760035162</v>
      </c>
      <c r="K261" s="39">
        <f t="shared" si="45"/>
        <v>63.212879994402449</v>
      </c>
      <c r="L261" s="40">
        <f t="shared" si="46"/>
        <v>-233.25739760035162</v>
      </c>
      <c r="M261" s="39">
        <f t="shared" si="47"/>
        <v>0</v>
      </c>
      <c r="N261" s="39">
        <f t="shared" si="48"/>
        <v>456.9175300694543</v>
      </c>
      <c r="O261" s="39"/>
      <c r="P261" s="40">
        <f t="shared" si="49"/>
        <v>-47938.483153357651</v>
      </c>
    </row>
    <row r="262" spans="1:16" ht="15.75" thickBot="1" x14ac:dyDescent="0.3">
      <c r="A262" s="23">
        <v>240</v>
      </c>
      <c r="B262" s="25">
        <v>40298</v>
      </c>
      <c r="C262" s="41">
        <f>'Índices Diversos'!B258</f>
        <v>0.39</v>
      </c>
      <c r="D262" s="41">
        <f>'Índices Diversos'!C258</f>
        <v>0</v>
      </c>
      <c r="E262" s="39">
        <f t="shared" si="50"/>
        <v>288.97098939063397</v>
      </c>
      <c r="F262" s="42">
        <v>4</v>
      </c>
      <c r="G262" s="39">
        <f t="shared" si="51"/>
        <v>286.87301246350512</v>
      </c>
      <c r="H262" s="38">
        <v>50.45</v>
      </c>
      <c r="I262" s="39">
        <f t="shared" si="43"/>
        <v>459.35049183885235</v>
      </c>
      <c r="J262" s="39">
        <f t="shared" si="44"/>
        <v>-235.69035936974967</v>
      </c>
      <c r="K262" s="39">
        <f t="shared" si="45"/>
        <v>63.212879994402449</v>
      </c>
      <c r="L262" s="40">
        <f t="shared" si="46"/>
        <v>-235.69035936974967</v>
      </c>
      <c r="M262" s="39">
        <f t="shared" si="47"/>
        <v>0</v>
      </c>
      <c r="N262" s="39">
        <f t="shared" si="48"/>
        <v>459.35049183885235</v>
      </c>
      <c r="O262" s="39"/>
      <c r="P262" s="40">
        <f t="shared" si="49"/>
        <v>-48397.833645196501</v>
      </c>
    </row>
    <row r="263" spans="1:16" ht="15.75" thickBot="1" x14ac:dyDescent="0.3">
      <c r="A263" s="23">
        <v>241</v>
      </c>
      <c r="B263" s="25">
        <v>40329</v>
      </c>
      <c r="C263" s="41">
        <f>'Índices Diversos'!B259</f>
        <v>0.22</v>
      </c>
      <c r="D263" s="41">
        <f>'Índices Diversos'!C259</f>
        <v>5.0999999999999997E-2</v>
      </c>
      <c r="E263" s="39">
        <f t="shared" si="50"/>
        <v>289.60672556729338</v>
      </c>
      <c r="F263" s="42">
        <v>5</v>
      </c>
      <c r="G263" s="39">
        <f t="shared" si="51"/>
        <v>286.87301246350512</v>
      </c>
      <c r="H263" s="38">
        <v>50.45</v>
      </c>
      <c r="I263" s="39">
        <f t="shared" si="43"/>
        <v>461.60889626420362</v>
      </c>
      <c r="J263" s="39">
        <f t="shared" si="44"/>
        <v>-237.94876379510094</v>
      </c>
      <c r="K263" s="39">
        <f t="shared" si="45"/>
        <v>63.212879994402449</v>
      </c>
      <c r="L263" s="40">
        <f t="shared" si="46"/>
        <v>-237.94876379510094</v>
      </c>
      <c r="M263" s="39">
        <f t="shared" si="47"/>
        <v>0</v>
      </c>
      <c r="N263" s="39">
        <f t="shared" si="48"/>
        <v>461.60889626420362</v>
      </c>
      <c r="O263" s="39"/>
      <c r="P263" s="40">
        <f t="shared" si="49"/>
        <v>-48884.360857156847</v>
      </c>
    </row>
    <row r="264" spans="1:16" ht="15.75" thickBot="1" x14ac:dyDescent="0.3">
      <c r="A264" s="23">
        <v>242</v>
      </c>
      <c r="B264" s="25">
        <v>40359</v>
      </c>
      <c r="C264" s="41">
        <f>'Índices Diversos'!B260</f>
        <v>0.04</v>
      </c>
      <c r="D264" s="41">
        <f>'Índices Diversos'!C260</f>
        <v>5.8900000000000001E-2</v>
      </c>
      <c r="E264" s="39">
        <f t="shared" si="50"/>
        <v>289.72256825752032</v>
      </c>
      <c r="F264" s="42">
        <v>6</v>
      </c>
      <c r="G264" s="39">
        <f t="shared" si="51"/>
        <v>286.87301246350512</v>
      </c>
      <c r="H264" s="38">
        <v>50.45</v>
      </c>
      <c r="I264" s="39">
        <f t="shared" si="43"/>
        <v>464.0009154914967</v>
      </c>
      <c r="J264" s="39">
        <f t="shared" si="44"/>
        <v>-240.34078302239402</v>
      </c>
      <c r="K264" s="39">
        <f t="shared" si="45"/>
        <v>63.212879994402449</v>
      </c>
      <c r="L264" s="40">
        <f t="shared" si="46"/>
        <v>-240.34078302239402</v>
      </c>
      <c r="M264" s="39">
        <f t="shared" si="47"/>
        <v>0</v>
      </c>
      <c r="N264" s="39">
        <f t="shared" si="48"/>
        <v>464.0009154914967</v>
      </c>
      <c r="O264" s="39"/>
      <c r="P264" s="40">
        <f t="shared" si="49"/>
        <v>-49377.427957732434</v>
      </c>
    </row>
    <row r="265" spans="1:16" ht="15.75" thickBot="1" x14ac:dyDescent="0.3">
      <c r="A265" s="23">
        <v>243</v>
      </c>
      <c r="B265" s="25">
        <v>40390</v>
      </c>
      <c r="C265" s="41">
        <f>'Índices Diversos'!B261</f>
        <v>0.17</v>
      </c>
      <c r="D265" s="41">
        <f>'Índices Diversos'!C261</f>
        <v>0.11509999999999999</v>
      </c>
      <c r="E265" s="39">
        <f t="shared" si="50"/>
        <v>290.21509662355811</v>
      </c>
      <c r="F265" s="42">
        <v>7</v>
      </c>
      <c r="G265" s="39">
        <f t="shared" si="51"/>
        <v>286.87301246350512</v>
      </c>
      <c r="H265" s="38">
        <v>50.45</v>
      </c>
      <c r="I265" s="39">
        <f t="shared" si="43"/>
        <v>466.42508819125226</v>
      </c>
      <c r="J265" s="39">
        <f t="shared" si="44"/>
        <v>-242.76495572214955</v>
      </c>
      <c r="K265" s="39">
        <f t="shared" si="45"/>
        <v>63.212879994402449</v>
      </c>
      <c r="L265" s="40">
        <f t="shared" si="46"/>
        <v>-242.76495572214955</v>
      </c>
      <c r="M265" s="39">
        <f t="shared" si="47"/>
        <v>0</v>
      </c>
      <c r="N265" s="39">
        <f t="shared" si="48"/>
        <v>466.42508819125226</v>
      </c>
      <c r="O265" s="39"/>
      <c r="P265" s="40">
        <f t="shared" si="49"/>
        <v>-49901.223320779543</v>
      </c>
    </row>
    <row r="266" spans="1:16" ht="15.75" thickBot="1" x14ac:dyDescent="0.3">
      <c r="A266" s="23">
        <v>244</v>
      </c>
      <c r="B266" s="25">
        <v>40421</v>
      </c>
      <c r="C266" s="41">
        <f>'Índices Diversos'!B262</f>
        <v>0.17</v>
      </c>
      <c r="D266" s="41">
        <f>'Índices Diversos'!C262</f>
        <v>9.0899999999999995E-2</v>
      </c>
      <c r="E266" s="39">
        <f t="shared" si="50"/>
        <v>290.70846228781818</v>
      </c>
      <c r="F266" s="42">
        <v>8</v>
      </c>
      <c r="G266" s="39">
        <f t="shared" si="51"/>
        <v>286.87301246350512</v>
      </c>
      <c r="H266" s="38">
        <v>50.45</v>
      </c>
      <c r="I266" s="39">
        <f t="shared" ref="I266:I317" si="52">G266-K266-J266</f>
        <v>469.00033691069643</v>
      </c>
      <c r="J266" s="39">
        <f t="shared" ref="J266:J317" si="53">P265*$I$8</f>
        <v>-245.34020444159376</v>
      </c>
      <c r="K266" s="39">
        <f t="shared" ref="K266:K317" si="54">K265/G265*G266</f>
        <v>63.212879994402449</v>
      </c>
      <c r="L266" s="40">
        <f t="shared" ref="L266:L317" si="55">IF((G266-K266)&gt;J266,J266,G266-K266)</f>
        <v>-245.34020444159376</v>
      </c>
      <c r="M266" s="39">
        <f t="shared" ref="M266:M317" si="56">J266-L266</f>
        <v>0</v>
      </c>
      <c r="N266" s="39">
        <f t="shared" ref="N266:N317" si="57">IF((G266-K266-L266)&gt;0,(G266-K266-L266),0)</f>
        <v>469.00033691069643</v>
      </c>
      <c r="O266" s="39"/>
      <c r="P266" s="40">
        <f t="shared" ref="P266:P317" si="58">IF(N266&gt;0,(P265-N266)*D266/100+(P265-N266),P265)</f>
        <v>-50416.010190995083</v>
      </c>
    </row>
    <row r="267" spans="1:16" ht="15.75" thickBot="1" x14ac:dyDescent="0.3">
      <c r="A267" s="23">
        <v>245</v>
      </c>
      <c r="B267" s="25">
        <v>40451</v>
      </c>
      <c r="C267" s="41">
        <f>'Índices Diversos'!B263</f>
        <v>0.53</v>
      </c>
      <c r="D267" s="41">
        <f>'Índices Diversos'!C263</f>
        <v>7.0199999999999999E-2</v>
      </c>
      <c r="E267" s="39">
        <f t="shared" si="50"/>
        <v>292.24921713794362</v>
      </c>
      <c r="F267" s="42">
        <v>9</v>
      </c>
      <c r="G267" s="39">
        <f t="shared" si="51"/>
        <v>286.87301246350512</v>
      </c>
      <c r="H267" s="23"/>
      <c r="I267" s="39">
        <f t="shared" si="52"/>
        <v>471.53129522349468</v>
      </c>
      <c r="J267" s="39">
        <f t="shared" si="53"/>
        <v>-247.871162754392</v>
      </c>
      <c r="K267" s="39">
        <f t="shared" si="54"/>
        <v>63.212879994402449</v>
      </c>
      <c r="L267" s="40">
        <f t="shared" si="55"/>
        <v>-247.871162754392</v>
      </c>
      <c r="M267" s="39">
        <f t="shared" si="56"/>
        <v>0</v>
      </c>
      <c r="N267" s="39">
        <f t="shared" si="57"/>
        <v>471.53129522349468</v>
      </c>
      <c r="O267" s="39"/>
      <c r="P267" s="40">
        <f t="shared" si="58"/>
        <v>-50923.264540341901</v>
      </c>
    </row>
    <row r="268" spans="1:16" ht="15.75" thickBot="1" x14ac:dyDescent="0.3">
      <c r="A268" s="23">
        <v>246</v>
      </c>
      <c r="B268" s="25">
        <v>40482</v>
      </c>
      <c r="C268" s="41">
        <f>'Índices Diversos'!B264</f>
        <v>1.04</v>
      </c>
      <c r="D268" s="41">
        <f>'Índices Diversos'!C264</f>
        <v>4.7199999999999999E-2</v>
      </c>
      <c r="E268" s="39">
        <f t="shared" si="50"/>
        <v>295.28860899617825</v>
      </c>
      <c r="F268" s="42">
        <v>10</v>
      </c>
      <c r="G268" s="39">
        <f t="shared" si="51"/>
        <v>286.87301246350512</v>
      </c>
      <c r="H268" s="37">
        <v>50.45</v>
      </c>
      <c r="I268" s="39">
        <f t="shared" si="52"/>
        <v>474.02521977064725</v>
      </c>
      <c r="J268" s="39">
        <f t="shared" si="53"/>
        <v>-250.36508730154461</v>
      </c>
      <c r="K268" s="39">
        <f t="shared" si="54"/>
        <v>63.212879994402449</v>
      </c>
      <c r="L268" s="40">
        <f t="shared" si="55"/>
        <v>-250.36508730154461</v>
      </c>
      <c r="M268" s="39">
        <f t="shared" si="56"/>
        <v>0</v>
      </c>
      <c r="N268" s="39">
        <f t="shared" si="57"/>
        <v>474.02521977064725</v>
      </c>
      <c r="O268" s="39"/>
      <c r="P268" s="40">
        <f t="shared" si="58"/>
        <v>-51421.549280879328</v>
      </c>
    </row>
    <row r="269" spans="1:16" ht="15.75" thickBot="1" x14ac:dyDescent="0.3">
      <c r="A269" s="23">
        <v>247</v>
      </c>
      <c r="B269" s="25">
        <v>40512</v>
      </c>
      <c r="C269" s="41">
        <f>'Índices Diversos'!B265</f>
        <v>0.72</v>
      </c>
      <c r="D269" s="41">
        <f>'Índices Diversos'!C265</f>
        <v>3.3599999999999998E-2</v>
      </c>
      <c r="E269" s="39">
        <f t="shared" si="50"/>
        <v>297.41468698095076</v>
      </c>
      <c r="F269" s="42">
        <v>11</v>
      </c>
      <c r="G269" s="39">
        <f t="shared" si="51"/>
        <v>286.87301246350512</v>
      </c>
      <c r="H269" s="38">
        <v>50.45</v>
      </c>
      <c r="I269" s="39">
        <f t="shared" si="52"/>
        <v>476.47504508510349</v>
      </c>
      <c r="J269" s="39">
        <f t="shared" si="53"/>
        <v>-252.81491261600081</v>
      </c>
      <c r="K269" s="39">
        <f t="shared" si="54"/>
        <v>63.212879994402449</v>
      </c>
      <c r="L269" s="40">
        <f t="shared" si="55"/>
        <v>-252.81491261600081</v>
      </c>
      <c r="M269" s="39">
        <f t="shared" si="56"/>
        <v>0</v>
      </c>
      <c r="N269" s="39">
        <f t="shared" si="57"/>
        <v>476.47504508510349</v>
      </c>
      <c r="O269" s="39"/>
      <c r="P269" s="40">
        <f t="shared" si="58"/>
        <v>-51915.462062137958</v>
      </c>
    </row>
    <row r="270" spans="1:16" ht="15.75" thickBot="1" x14ac:dyDescent="0.3">
      <c r="A270" s="23">
        <v>248</v>
      </c>
      <c r="B270" s="25">
        <v>40543</v>
      </c>
      <c r="C270" s="41">
        <f>'Índices Diversos'!B266</f>
        <v>0.54</v>
      </c>
      <c r="D270" s="41">
        <f>'Índices Diversos'!C266</f>
        <v>0.1406</v>
      </c>
      <c r="E270" s="39">
        <f t="shared" si="50"/>
        <v>299.02072629064787</v>
      </c>
      <c r="F270" s="42">
        <v>12</v>
      </c>
      <c r="G270" s="39">
        <f t="shared" si="51"/>
        <v>286.87301246350512</v>
      </c>
      <c r="H270" s="38">
        <v>50.45</v>
      </c>
      <c r="I270" s="39">
        <f t="shared" si="52"/>
        <v>478.90337558817254</v>
      </c>
      <c r="J270" s="39">
        <f t="shared" si="53"/>
        <v>-255.24324311906986</v>
      </c>
      <c r="K270" s="39">
        <f t="shared" si="54"/>
        <v>63.212879994402449</v>
      </c>
      <c r="L270" s="40">
        <f t="shared" si="55"/>
        <v>-255.24324311906986</v>
      </c>
      <c r="M270" s="39">
        <f t="shared" si="56"/>
        <v>0</v>
      </c>
      <c r="N270" s="39">
        <f t="shared" si="57"/>
        <v>478.90337558817254</v>
      </c>
      <c r="O270" s="39"/>
      <c r="P270" s="40">
        <f t="shared" si="58"/>
        <v>-52468.031915531574</v>
      </c>
    </row>
    <row r="271" spans="1:16" ht="15.75" thickBot="1" x14ac:dyDescent="0.3">
      <c r="A271" s="23">
        <v>249</v>
      </c>
      <c r="B271" s="25">
        <v>40574</v>
      </c>
      <c r="C271" s="41">
        <f>'Índices Diversos'!B267</f>
        <v>1.1499999999999999</v>
      </c>
      <c r="D271" s="41">
        <f>'Índices Diversos'!C267</f>
        <v>7.1499999999999994E-2</v>
      </c>
      <c r="E271" s="39">
        <f t="shared" si="50"/>
        <v>302.45946464299033</v>
      </c>
      <c r="F271" s="42">
        <v>1</v>
      </c>
      <c r="G271" s="39">
        <f t="shared" si="51"/>
        <v>286.87301246350512</v>
      </c>
      <c r="H271" s="38">
        <v>50.45</v>
      </c>
      <c r="I271" s="39">
        <f t="shared" si="52"/>
        <v>481.62009457376502</v>
      </c>
      <c r="J271" s="39">
        <f t="shared" si="53"/>
        <v>-257.95996210466234</v>
      </c>
      <c r="K271" s="39">
        <f t="shared" si="54"/>
        <v>63.212879994402449</v>
      </c>
      <c r="L271" s="40">
        <f t="shared" si="55"/>
        <v>-257.95996210466234</v>
      </c>
      <c r="M271" s="39">
        <f t="shared" si="56"/>
        <v>0</v>
      </c>
      <c r="N271" s="39">
        <f t="shared" si="57"/>
        <v>481.62009457376502</v>
      </c>
      <c r="O271" s="39"/>
      <c r="P271" s="40">
        <f t="shared" si="58"/>
        <v>-52987.511011292561</v>
      </c>
    </row>
    <row r="272" spans="1:16" ht="15.75" thickBot="1" x14ac:dyDescent="0.3">
      <c r="A272" s="23">
        <v>250</v>
      </c>
      <c r="B272" s="25">
        <v>40602</v>
      </c>
      <c r="C272" s="41">
        <f>'Índices Diversos'!B268</f>
        <v>0.6</v>
      </c>
      <c r="D272" s="41">
        <f>'Índices Diversos'!C268</f>
        <v>5.2400000000000002E-2</v>
      </c>
      <c r="E272" s="39">
        <f t="shared" si="50"/>
        <v>304.27422143084829</v>
      </c>
      <c r="F272" s="42">
        <v>2</v>
      </c>
      <c r="G272" s="39">
        <f t="shared" si="51"/>
        <v>304.27422143084829</v>
      </c>
      <c r="H272" s="38">
        <v>50.45</v>
      </c>
      <c r="I272" s="39">
        <f t="shared" si="52"/>
        <v>497.74094989095465</v>
      </c>
      <c r="J272" s="39">
        <f t="shared" si="53"/>
        <v>-260.51398982333876</v>
      </c>
      <c r="K272" s="39">
        <f t="shared" si="54"/>
        <v>67.047261363232394</v>
      </c>
      <c r="L272" s="40">
        <f t="shared" si="55"/>
        <v>-260.51398982333876</v>
      </c>
      <c r="M272" s="39">
        <f t="shared" si="56"/>
        <v>0</v>
      </c>
      <c r="N272" s="39">
        <f t="shared" si="57"/>
        <v>497.74094989095465</v>
      </c>
      <c r="O272" s="39"/>
      <c r="P272" s="40">
        <f t="shared" si="58"/>
        <v>-53513.278233211175</v>
      </c>
    </row>
    <row r="273" spans="1:16" ht="15.75" thickBot="1" x14ac:dyDescent="0.3">
      <c r="A273" s="23">
        <v>251</v>
      </c>
      <c r="B273" s="25">
        <v>40633</v>
      </c>
      <c r="C273" s="41">
        <f>'Índices Diversos'!B269</f>
        <v>0.35</v>
      </c>
      <c r="D273" s="41">
        <f>'Índices Diversos'!C269</f>
        <v>0.1212</v>
      </c>
      <c r="E273" s="39">
        <f t="shared" si="50"/>
        <v>305.33918120585628</v>
      </c>
      <c r="F273" s="42">
        <v>3</v>
      </c>
      <c r="G273" s="39">
        <f t="shared" si="51"/>
        <v>304.27422143084829</v>
      </c>
      <c r="H273" s="38">
        <v>50.45</v>
      </c>
      <c r="I273" s="39">
        <f t="shared" si="52"/>
        <v>500.32589328773281</v>
      </c>
      <c r="J273" s="39">
        <f t="shared" si="53"/>
        <v>-263.09893322011692</v>
      </c>
      <c r="K273" s="39">
        <f t="shared" si="54"/>
        <v>67.047261363232394</v>
      </c>
      <c r="L273" s="40">
        <f t="shared" si="55"/>
        <v>-263.09893322011692</v>
      </c>
      <c r="M273" s="39">
        <f t="shared" si="56"/>
        <v>0</v>
      </c>
      <c r="N273" s="39">
        <f t="shared" si="57"/>
        <v>500.32589328773281</v>
      </c>
      <c r="O273" s="39"/>
      <c r="P273" s="40">
        <f t="shared" si="58"/>
        <v>-54079.068614700227</v>
      </c>
    </row>
    <row r="274" spans="1:16" ht="15.75" thickBot="1" x14ac:dyDescent="0.3">
      <c r="A274" s="23">
        <v>252</v>
      </c>
      <c r="B274" s="25">
        <v>40663</v>
      </c>
      <c r="C274" s="41">
        <f>'Índices Diversos'!B270</f>
        <v>0.35</v>
      </c>
      <c r="D274" s="41">
        <f>'Índices Diversos'!C270</f>
        <v>0.1212</v>
      </c>
      <c r="E274" s="39">
        <f t="shared" si="50"/>
        <v>306.40786834007679</v>
      </c>
      <c r="F274" s="42">
        <v>4</v>
      </c>
      <c r="G274" s="39">
        <f t="shared" si="51"/>
        <v>304.27422143084829</v>
      </c>
      <c r="H274" s="38">
        <v>50.45</v>
      </c>
      <c r="I274" s="39">
        <f t="shared" si="52"/>
        <v>503.10761122224704</v>
      </c>
      <c r="J274" s="39">
        <f t="shared" si="53"/>
        <v>-265.88065115463115</v>
      </c>
      <c r="K274" s="39">
        <f t="shared" si="54"/>
        <v>67.047261363232394</v>
      </c>
      <c r="L274" s="40">
        <f t="shared" si="55"/>
        <v>-265.88065115463115</v>
      </c>
      <c r="M274" s="39">
        <f t="shared" si="56"/>
        <v>0</v>
      </c>
      <c r="N274" s="39">
        <f t="shared" si="57"/>
        <v>503.10761122224704</v>
      </c>
      <c r="O274" s="39"/>
      <c r="P274" s="40">
        <f t="shared" si="58"/>
        <v>-54648.329823508291</v>
      </c>
    </row>
    <row r="275" spans="1:16" ht="15.75" thickBot="1" x14ac:dyDescent="0.3">
      <c r="A275" s="23">
        <v>253</v>
      </c>
      <c r="B275" s="25">
        <v>40694</v>
      </c>
      <c r="C275" s="41">
        <f>'Índices Diversos'!B271</f>
        <v>0.35</v>
      </c>
      <c r="D275" s="41">
        <f>'Índices Diversos'!C271</f>
        <v>0.1212</v>
      </c>
      <c r="E275" s="39">
        <f t="shared" si="50"/>
        <v>307.48029587926703</v>
      </c>
      <c r="F275" s="42">
        <v>5</v>
      </c>
      <c r="G275" s="39">
        <f t="shared" si="51"/>
        <v>304.27422143084829</v>
      </c>
      <c r="H275" s="38">
        <v>50.45</v>
      </c>
      <c r="I275" s="39">
        <f t="shared" si="52"/>
        <v>505.90639353769944</v>
      </c>
      <c r="J275" s="39">
        <f t="shared" si="53"/>
        <v>-268.67943347008355</v>
      </c>
      <c r="K275" s="39">
        <f t="shared" si="54"/>
        <v>67.047261363232394</v>
      </c>
      <c r="L275" s="40">
        <f t="shared" si="55"/>
        <v>-268.67943347008355</v>
      </c>
      <c r="M275" s="39">
        <f t="shared" si="56"/>
        <v>0</v>
      </c>
      <c r="N275" s="39">
        <f t="shared" si="57"/>
        <v>505.90639353769944</v>
      </c>
      <c r="O275" s="39"/>
      <c r="P275" s="40">
        <f t="shared" si="58"/>
        <v>-55221.083151341052</v>
      </c>
    </row>
    <row r="276" spans="1:16" ht="15.75" thickBot="1" x14ac:dyDescent="0.3">
      <c r="A276" s="23">
        <v>254</v>
      </c>
      <c r="B276" s="25">
        <v>40724</v>
      </c>
      <c r="C276" s="41">
        <f>'Índices Diversos'!B272</f>
        <v>0.35</v>
      </c>
      <c r="D276" s="41">
        <f>'Índices Diversos'!C272</f>
        <v>0.1212</v>
      </c>
      <c r="E276" s="39">
        <f t="shared" si="50"/>
        <v>308.5564769148445</v>
      </c>
      <c r="F276" s="42">
        <v>6</v>
      </c>
      <c r="G276" s="39">
        <f t="shared" si="51"/>
        <v>304.27422143084829</v>
      </c>
      <c r="H276" s="38">
        <v>50.45</v>
      </c>
      <c r="I276" s="39">
        <f t="shared" si="52"/>
        <v>508.72234491511944</v>
      </c>
      <c r="J276" s="39">
        <f t="shared" si="53"/>
        <v>-271.49538484750354</v>
      </c>
      <c r="K276" s="39">
        <f t="shared" si="54"/>
        <v>67.047261363232394</v>
      </c>
      <c r="L276" s="40">
        <f t="shared" si="55"/>
        <v>-271.49538484750354</v>
      </c>
      <c r="M276" s="39">
        <f t="shared" si="56"/>
        <v>0</v>
      </c>
      <c r="N276" s="39">
        <f t="shared" si="57"/>
        <v>508.72234491511944</v>
      </c>
      <c r="O276" s="39"/>
      <c r="P276" s="40">
        <f t="shared" si="58"/>
        <v>-55797.350020517639</v>
      </c>
    </row>
    <row r="277" spans="1:16" ht="15.75" thickBot="1" x14ac:dyDescent="0.3">
      <c r="A277" s="23">
        <v>255</v>
      </c>
      <c r="B277" s="25">
        <v>40755</v>
      </c>
      <c r="C277" s="41">
        <f>'Índices Diversos'!B273</f>
        <v>0.35</v>
      </c>
      <c r="D277" s="41">
        <f>'Índices Diversos'!C273</f>
        <v>0.1212</v>
      </c>
      <c r="E277" s="39">
        <f t="shared" si="50"/>
        <v>309.63642458404644</v>
      </c>
      <c r="F277" s="42">
        <v>7</v>
      </c>
      <c r="G277" s="39">
        <f t="shared" si="51"/>
        <v>304.27422143084829</v>
      </c>
      <c r="H277" s="38">
        <v>50.45</v>
      </c>
      <c r="I277" s="39">
        <f t="shared" si="52"/>
        <v>511.55557067769968</v>
      </c>
      <c r="J277" s="39">
        <f t="shared" si="53"/>
        <v>-274.32861061008379</v>
      </c>
      <c r="K277" s="39">
        <f t="shared" si="54"/>
        <v>67.047261363232394</v>
      </c>
      <c r="L277" s="40">
        <f t="shared" si="55"/>
        <v>-274.32861061008379</v>
      </c>
      <c r="M277" s="39">
        <f t="shared" si="56"/>
        <v>0</v>
      </c>
      <c r="N277" s="39">
        <f t="shared" si="57"/>
        <v>511.55557067769968</v>
      </c>
      <c r="O277" s="39"/>
      <c r="P277" s="40">
        <f t="shared" si="58"/>
        <v>-56377.151984771866</v>
      </c>
    </row>
    <row r="278" spans="1:16" ht="15.75" thickBot="1" x14ac:dyDescent="0.3">
      <c r="A278" s="23">
        <v>256</v>
      </c>
      <c r="B278" s="25">
        <v>40786</v>
      </c>
      <c r="C278" s="41">
        <f>'Índices Diversos'!B274</f>
        <v>0.35</v>
      </c>
      <c r="D278" s="41">
        <f>'Índices Diversos'!C274</f>
        <v>0.1212</v>
      </c>
      <c r="E278" s="39">
        <f t="shared" si="50"/>
        <v>310.72015207009059</v>
      </c>
      <c r="F278" s="42">
        <v>8</v>
      </c>
      <c r="G278" s="39">
        <f t="shared" si="51"/>
        <v>304.27422143084829</v>
      </c>
      <c r="H278" s="38">
        <v>50.45</v>
      </c>
      <c r="I278" s="39">
        <f t="shared" si="52"/>
        <v>514.40617679473519</v>
      </c>
      <c r="J278" s="39">
        <f t="shared" si="53"/>
        <v>-277.1792167271193</v>
      </c>
      <c r="K278" s="39">
        <f t="shared" si="54"/>
        <v>67.047261363232394</v>
      </c>
      <c r="L278" s="40">
        <f t="shared" si="55"/>
        <v>-277.1792167271193</v>
      </c>
      <c r="M278" s="39">
        <f t="shared" si="56"/>
        <v>0</v>
      </c>
      <c r="N278" s="39">
        <f t="shared" si="57"/>
        <v>514.40617679473519</v>
      </c>
      <c r="O278" s="39"/>
      <c r="P278" s="40">
        <f t="shared" si="58"/>
        <v>-56960.51073005842</v>
      </c>
    </row>
    <row r="279" spans="1:16" ht="15.75" thickBot="1" x14ac:dyDescent="0.3">
      <c r="A279" s="23">
        <v>257</v>
      </c>
      <c r="B279" s="25">
        <v>40816</v>
      </c>
      <c r="C279" s="41">
        <f>'Índices Diversos'!B275</f>
        <v>0.35</v>
      </c>
      <c r="D279" s="41">
        <f>'Índices Diversos'!C275</f>
        <v>0.1212</v>
      </c>
      <c r="E279" s="39">
        <f t="shared" si="50"/>
        <v>311.80767260233591</v>
      </c>
      <c r="F279" s="42">
        <v>9</v>
      </c>
      <c r="G279" s="39">
        <f t="shared" si="51"/>
        <v>304.27422143084829</v>
      </c>
      <c r="H279" s="38">
        <v>50.45</v>
      </c>
      <c r="I279" s="39">
        <f t="shared" si="52"/>
        <v>517.27426988558727</v>
      </c>
      <c r="J279" s="39">
        <f t="shared" si="53"/>
        <v>-280.04730981797138</v>
      </c>
      <c r="K279" s="39">
        <f t="shared" si="54"/>
        <v>67.047261363232394</v>
      </c>
      <c r="L279" s="40">
        <f t="shared" si="55"/>
        <v>-280.04730981797138</v>
      </c>
      <c r="M279" s="39">
        <f t="shared" si="56"/>
        <v>0</v>
      </c>
      <c r="N279" s="39">
        <f t="shared" si="57"/>
        <v>517.27426988558727</v>
      </c>
      <c r="O279" s="39"/>
      <c r="P279" s="40">
        <f t="shared" si="58"/>
        <v>-57547.448075363936</v>
      </c>
    </row>
    <row r="280" spans="1:16" ht="15.75" thickBot="1" x14ac:dyDescent="0.3">
      <c r="A280" s="23">
        <v>258</v>
      </c>
      <c r="B280" s="25">
        <v>40847</v>
      </c>
      <c r="C280" s="41">
        <f>'Índices Diversos'!B276</f>
        <v>0.35</v>
      </c>
      <c r="D280" s="41">
        <f>'Índices Diversos'!C276</f>
        <v>0.1212</v>
      </c>
      <c r="E280" s="39">
        <f t="shared" si="50"/>
        <v>312.89899945644407</v>
      </c>
      <c r="F280" s="42">
        <v>10</v>
      </c>
      <c r="G280" s="39">
        <f t="shared" si="51"/>
        <v>304.27422143084829</v>
      </c>
      <c r="H280" s="38">
        <v>50.45</v>
      </c>
      <c r="I280" s="39">
        <f t="shared" si="52"/>
        <v>520.15995722367097</v>
      </c>
      <c r="J280" s="39">
        <f t="shared" si="53"/>
        <v>-282.93299715605508</v>
      </c>
      <c r="K280" s="39">
        <f t="shared" si="54"/>
        <v>67.047261363232394</v>
      </c>
      <c r="L280" s="40">
        <f t="shared" si="55"/>
        <v>-282.93299715605508</v>
      </c>
      <c r="M280" s="39">
        <f t="shared" si="56"/>
        <v>0</v>
      </c>
      <c r="N280" s="39">
        <f t="shared" si="57"/>
        <v>520.15995722367097</v>
      </c>
      <c r="O280" s="39"/>
      <c r="P280" s="40">
        <f t="shared" si="58"/>
        <v>-58137.985973523108</v>
      </c>
    </row>
    <row r="281" spans="1:16" ht="15.75" thickBot="1" x14ac:dyDescent="0.3">
      <c r="A281" s="23">
        <v>259</v>
      </c>
      <c r="B281" s="25">
        <v>40877</v>
      </c>
      <c r="C281" s="41">
        <f>'Índices Diversos'!B277</f>
        <v>0.35</v>
      </c>
      <c r="D281" s="41">
        <f>'Índices Diversos'!C277</f>
        <v>0.1212</v>
      </c>
      <c r="E281" s="39">
        <f t="shared" ref="E281:E317" si="59">E280*C281/100+E280</f>
        <v>313.99414595454164</v>
      </c>
      <c r="F281" s="42">
        <v>11</v>
      </c>
      <c r="G281" s="39">
        <f t="shared" ref="G281:G317" si="60">IF(F281=$I$12,E281,G280)</f>
        <v>304.27422143084829</v>
      </c>
      <c r="H281" s="38">
        <v>50.45</v>
      </c>
      <c r="I281" s="39">
        <f t="shared" si="52"/>
        <v>523.06334674046764</v>
      </c>
      <c r="J281" s="39">
        <f t="shared" si="53"/>
        <v>-285.83638667285175</v>
      </c>
      <c r="K281" s="39">
        <f t="shared" si="54"/>
        <v>67.047261363232394</v>
      </c>
      <c r="L281" s="40">
        <f t="shared" si="55"/>
        <v>-285.83638667285175</v>
      </c>
      <c r="M281" s="39">
        <f t="shared" si="56"/>
        <v>0</v>
      </c>
      <c r="N281" s="39">
        <f t="shared" si="57"/>
        <v>523.06334674046764</v>
      </c>
      <c r="O281" s="39"/>
      <c r="P281" s="40">
        <f t="shared" si="58"/>
        <v>-58732.146512039733</v>
      </c>
    </row>
    <row r="282" spans="1:16" ht="15.75" thickBot="1" x14ac:dyDescent="0.3">
      <c r="A282" s="23">
        <v>260</v>
      </c>
      <c r="B282" s="25">
        <v>40908</v>
      </c>
      <c r="C282" s="41">
        <f>'Índices Diversos'!B278</f>
        <v>0.35</v>
      </c>
      <c r="D282" s="41">
        <f>'Índices Diversos'!C278</f>
        <v>0.1212</v>
      </c>
      <c r="E282" s="39">
        <f t="shared" si="59"/>
        <v>315.09312546538251</v>
      </c>
      <c r="F282" s="42">
        <v>12</v>
      </c>
      <c r="G282" s="39">
        <f t="shared" si="60"/>
        <v>304.27422143084829</v>
      </c>
      <c r="H282" s="38">
        <v>50.45</v>
      </c>
      <c r="I282" s="39">
        <f t="shared" si="52"/>
        <v>525.98454702956155</v>
      </c>
      <c r="J282" s="39">
        <f t="shared" si="53"/>
        <v>-288.75758696194561</v>
      </c>
      <c r="K282" s="39">
        <f t="shared" si="54"/>
        <v>67.047261363232394</v>
      </c>
      <c r="L282" s="40">
        <f t="shared" si="55"/>
        <v>-288.75758696194561</v>
      </c>
      <c r="M282" s="39">
        <f t="shared" si="56"/>
        <v>0</v>
      </c>
      <c r="N282" s="39">
        <f t="shared" si="57"/>
        <v>525.98454702956155</v>
      </c>
      <c r="O282" s="39"/>
      <c r="P282" s="40">
        <f t="shared" si="58"/>
        <v>-59329.95191391289</v>
      </c>
    </row>
    <row r="283" spans="1:16" ht="15.75" thickBot="1" x14ac:dyDescent="0.3">
      <c r="A283" s="23">
        <v>261</v>
      </c>
      <c r="B283" s="25">
        <v>40939</v>
      </c>
      <c r="C283" s="41">
        <f>'Índices Diversos'!B279</f>
        <v>0.35</v>
      </c>
      <c r="D283" s="41">
        <f>'Índices Diversos'!C279</f>
        <v>0.1212</v>
      </c>
      <c r="E283" s="39">
        <f t="shared" si="59"/>
        <v>316.19595140451133</v>
      </c>
      <c r="F283" s="42">
        <v>1</v>
      </c>
      <c r="G283" s="39">
        <f t="shared" si="60"/>
        <v>304.27422143084829</v>
      </c>
      <c r="H283" s="38">
        <v>50.45</v>
      </c>
      <c r="I283" s="39">
        <f t="shared" si="52"/>
        <v>528.92366735070141</v>
      </c>
      <c r="J283" s="39">
        <f t="shared" si="53"/>
        <v>-291.69670728308557</v>
      </c>
      <c r="K283" s="39">
        <f t="shared" si="54"/>
        <v>67.047261363232394</v>
      </c>
      <c r="L283" s="40">
        <f t="shared" si="55"/>
        <v>-291.69670728308557</v>
      </c>
      <c r="M283" s="39">
        <f t="shared" si="56"/>
        <v>0</v>
      </c>
      <c r="N283" s="39">
        <f t="shared" si="57"/>
        <v>528.92366735070141</v>
      </c>
      <c r="O283" s="39"/>
      <c r="P283" s="40">
        <f t="shared" si="58"/>
        <v>-59931.424538468083</v>
      </c>
    </row>
    <row r="284" spans="1:16" ht="15.75" thickBot="1" x14ac:dyDescent="0.3">
      <c r="A284" s="23">
        <v>262</v>
      </c>
      <c r="B284" s="25">
        <v>40968</v>
      </c>
      <c r="C284" s="41">
        <f>'Índices Diversos'!B280</f>
        <v>0.35</v>
      </c>
      <c r="D284" s="41">
        <f>'Índices Diversos'!C280</f>
        <v>0.1212</v>
      </c>
      <c r="E284" s="39">
        <f t="shared" si="59"/>
        <v>317.3026372344271</v>
      </c>
      <c r="F284" s="42">
        <v>2</v>
      </c>
      <c r="G284" s="39">
        <f t="shared" si="60"/>
        <v>317.3026372344271</v>
      </c>
      <c r="H284" s="38">
        <v>50.45</v>
      </c>
      <c r="I284" s="39">
        <f t="shared" si="52"/>
        <v>542.03840331776848</v>
      </c>
      <c r="J284" s="39">
        <f t="shared" si="53"/>
        <v>-294.65385756627205</v>
      </c>
      <c r="K284" s="39">
        <f t="shared" si="54"/>
        <v>69.918091482930649</v>
      </c>
      <c r="L284" s="40">
        <f t="shared" si="55"/>
        <v>-294.65385756627205</v>
      </c>
      <c r="M284" s="39">
        <f t="shared" si="56"/>
        <v>0</v>
      </c>
      <c r="N284" s="39">
        <f t="shared" si="57"/>
        <v>542.03840331776848</v>
      </c>
      <c r="O284" s="39"/>
      <c r="P284" s="40">
        <f t="shared" si="58"/>
        <v>-60546.756778871299</v>
      </c>
    </row>
    <row r="285" spans="1:16" ht="15.75" thickBot="1" x14ac:dyDescent="0.3">
      <c r="A285" s="23">
        <v>263</v>
      </c>
      <c r="B285" s="25">
        <v>40999</v>
      </c>
      <c r="C285" s="41">
        <f>'Índices Diversos'!B281</f>
        <v>0.35</v>
      </c>
      <c r="D285" s="41">
        <f>'Índices Diversos'!C281</f>
        <v>0.1212</v>
      </c>
      <c r="E285" s="39">
        <f t="shared" si="59"/>
        <v>318.41319646474761</v>
      </c>
      <c r="F285" s="42">
        <v>3</v>
      </c>
      <c r="G285" s="39">
        <f t="shared" si="60"/>
        <v>317.3026372344271</v>
      </c>
      <c r="H285" s="38">
        <v>50.45</v>
      </c>
      <c r="I285" s="39">
        <f t="shared" si="52"/>
        <v>545.06369463556996</v>
      </c>
      <c r="J285" s="39">
        <f t="shared" si="53"/>
        <v>-297.67914888407353</v>
      </c>
      <c r="K285" s="39">
        <f t="shared" si="54"/>
        <v>69.918091482930649</v>
      </c>
      <c r="L285" s="40">
        <f t="shared" si="55"/>
        <v>-297.67914888407353</v>
      </c>
      <c r="M285" s="39">
        <f t="shared" si="56"/>
        <v>0</v>
      </c>
      <c r="N285" s="39">
        <f t="shared" si="57"/>
        <v>545.06369463556996</v>
      </c>
      <c r="O285" s="39"/>
      <c r="P285" s="40">
        <f t="shared" si="58"/>
        <v>-61165.863759920765</v>
      </c>
    </row>
    <row r="286" spans="1:16" ht="15.75" thickBot="1" x14ac:dyDescent="0.3">
      <c r="A286" s="23">
        <v>264</v>
      </c>
      <c r="B286" s="25">
        <v>41029</v>
      </c>
      <c r="C286" s="41">
        <f>'Índices Diversos'!B282</f>
        <v>0.35</v>
      </c>
      <c r="D286" s="41">
        <f>'Índices Diversos'!C282</f>
        <v>0.1212</v>
      </c>
      <c r="E286" s="39">
        <f t="shared" si="59"/>
        <v>319.52764265237425</v>
      </c>
      <c r="F286" s="42">
        <v>4</v>
      </c>
      <c r="G286" s="39">
        <f t="shared" si="60"/>
        <v>317.3026372344271</v>
      </c>
      <c r="H286" s="38">
        <v>50.45</v>
      </c>
      <c r="I286" s="39">
        <f t="shared" si="52"/>
        <v>548.10754452929882</v>
      </c>
      <c r="J286" s="39">
        <f t="shared" si="53"/>
        <v>-300.72299877780239</v>
      </c>
      <c r="K286" s="39">
        <f t="shared" si="54"/>
        <v>69.918091482930649</v>
      </c>
      <c r="L286" s="40">
        <f t="shared" si="55"/>
        <v>-300.72299877780239</v>
      </c>
      <c r="M286" s="39">
        <f t="shared" si="56"/>
        <v>0</v>
      </c>
      <c r="N286" s="39">
        <f t="shared" si="57"/>
        <v>548.10754452929882</v>
      </c>
      <c r="O286" s="39"/>
      <c r="P286" s="40">
        <f t="shared" si="58"/>
        <v>-61788.768637671055</v>
      </c>
    </row>
    <row r="287" spans="1:16" ht="15.75" thickBot="1" x14ac:dyDescent="0.3">
      <c r="A287" s="23">
        <v>265</v>
      </c>
      <c r="B287" s="25">
        <v>41060</v>
      </c>
      <c r="C287" s="41">
        <f>'Índices Diversos'!B283</f>
        <v>0.35</v>
      </c>
      <c r="D287" s="41">
        <f>'Índices Diversos'!C283</f>
        <v>0.1212</v>
      </c>
      <c r="E287" s="39">
        <f t="shared" si="59"/>
        <v>320.64598940165757</v>
      </c>
      <c r="F287" s="42">
        <v>5</v>
      </c>
      <c r="G287" s="39">
        <f t="shared" si="60"/>
        <v>317.3026372344271</v>
      </c>
      <c r="H287" s="38">
        <v>50.45</v>
      </c>
      <c r="I287" s="39">
        <f t="shared" si="52"/>
        <v>551.17006684608714</v>
      </c>
      <c r="J287" s="39">
        <f t="shared" si="53"/>
        <v>-303.78552109459065</v>
      </c>
      <c r="K287" s="39">
        <f t="shared" si="54"/>
        <v>69.918091482930649</v>
      </c>
      <c r="L287" s="40">
        <f t="shared" si="55"/>
        <v>-303.78552109459065</v>
      </c>
      <c r="M287" s="39">
        <f t="shared" si="56"/>
        <v>0</v>
      </c>
      <c r="N287" s="39">
        <f t="shared" si="57"/>
        <v>551.17006684608714</v>
      </c>
      <c r="O287" s="39"/>
      <c r="P287" s="40">
        <f t="shared" si="58"/>
        <v>-62415.494710227023</v>
      </c>
    </row>
    <row r="288" spans="1:16" ht="15.75" thickBot="1" x14ac:dyDescent="0.3">
      <c r="A288" s="23">
        <v>266</v>
      </c>
      <c r="B288" s="25">
        <v>41090</v>
      </c>
      <c r="C288" s="41">
        <f>'Índices Diversos'!B284</f>
        <v>0.35</v>
      </c>
      <c r="D288" s="41">
        <f>'Índices Diversos'!C284</f>
        <v>0.1212</v>
      </c>
      <c r="E288" s="39">
        <f t="shared" si="59"/>
        <v>321.76825036456336</v>
      </c>
      <c r="F288" s="42">
        <v>6</v>
      </c>
      <c r="G288" s="39">
        <f t="shared" si="60"/>
        <v>317.3026372344271</v>
      </c>
      <c r="H288" s="38">
        <v>50.45</v>
      </c>
      <c r="I288" s="39">
        <f t="shared" si="52"/>
        <v>554.25137613145944</v>
      </c>
      <c r="J288" s="39">
        <f t="shared" si="53"/>
        <v>-306.86683037996301</v>
      </c>
      <c r="K288" s="39">
        <f t="shared" si="54"/>
        <v>69.918091482930649</v>
      </c>
      <c r="L288" s="40">
        <f t="shared" si="55"/>
        <v>-306.86683037996301</v>
      </c>
      <c r="M288" s="39">
        <f t="shared" si="56"/>
        <v>0</v>
      </c>
      <c r="N288" s="39">
        <f t="shared" si="57"/>
        <v>554.25137613145944</v>
      </c>
      <c r="O288" s="39"/>
      <c r="P288" s="40">
        <f t="shared" si="58"/>
        <v>-63046.065418615151</v>
      </c>
    </row>
    <row r="289" spans="1:16" ht="15.75" thickBot="1" x14ac:dyDescent="0.3">
      <c r="A289" s="23">
        <v>267</v>
      </c>
      <c r="B289" s="25">
        <v>41121</v>
      </c>
      <c r="C289" s="41">
        <f>'Índices Diversos'!B285</f>
        <v>0.35</v>
      </c>
      <c r="D289" s="41">
        <f>'Índices Diversos'!C285</f>
        <v>0.1212</v>
      </c>
      <c r="E289" s="39">
        <f t="shared" si="59"/>
        <v>322.89443924083935</v>
      </c>
      <c r="F289" s="42">
        <v>7</v>
      </c>
      <c r="G289" s="39">
        <f t="shared" si="60"/>
        <v>317.3026372344271</v>
      </c>
      <c r="H289" s="38">
        <v>50.45</v>
      </c>
      <c r="I289" s="39">
        <f t="shared" si="52"/>
        <v>557.35158763361721</v>
      </c>
      <c r="J289" s="39">
        <f t="shared" si="53"/>
        <v>-309.96704188212078</v>
      </c>
      <c r="K289" s="39">
        <f t="shared" si="54"/>
        <v>69.918091482930649</v>
      </c>
      <c r="L289" s="40">
        <f t="shared" si="55"/>
        <v>-309.96704188212078</v>
      </c>
      <c r="M289" s="39">
        <f t="shared" si="56"/>
        <v>0</v>
      </c>
      <c r="N289" s="39">
        <f t="shared" si="57"/>
        <v>557.35158763361721</v>
      </c>
      <c r="O289" s="39"/>
      <c r="P289" s="40">
        <f t="shared" si="58"/>
        <v>-63680.504347660339</v>
      </c>
    </row>
    <row r="290" spans="1:16" ht="15.75" thickBot="1" x14ac:dyDescent="0.3">
      <c r="A290" s="23">
        <v>268</v>
      </c>
      <c r="B290" s="25">
        <v>41152</v>
      </c>
      <c r="C290" s="41">
        <f>'Índices Diversos'!B286</f>
        <v>0.35</v>
      </c>
      <c r="D290" s="41">
        <f>'Índices Diversos'!C286</f>
        <v>0.1212</v>
      </c>
      <c r="E290" s="39">
        <f t="shared" si="59"/>
        <v>324.0245697781823</v>
      </c>
      <c r="F290" s="42">
        <v>8</v>
      </c>
      <c r="G290" s="39">
        <f t="shared" si="60"/>
        <v>317.3026372344271</v>
      </c>
      <c r="H290" s="37">
        <v>50.45</v>
      </c>
      <c r="I290" s="39">
        <f t="shared" si="52"/>
        <v>560.47081730774903</v>
      </c>
      <c r="J290" s="39">
        <f t="shared" si="53"/>
        <v>-313.08627155625254</v>
      </c>
      <c r="K290" s="39">
        <f t="shared" si="54"/>
        <v>69.918091482930649</v>
      </c>
      <c r="L290" s="40">
        <f t="shared" si="55"/>
        <v>-313.08627155625254</v>
      </c>
      <c r="M290" s="39">
        <f t="shared" si="56"/>
        <v>0</v>
      </c>
      <c r="N290" s="39">
        <f t="shared" si="57"/>
        <v>560.47081730774903</v>
      </c>
      <c r="O290" s="39"/>
      <c r="P290" s="40">
        <f t="shared" si="58"/>
        <v>-64318.835226868032</v>
      </c>
    </row>
    <row r="291" spans="1:16" ht="15.75" thickBot="1" x14ac:dyDescent="0.3">
      <c r="A291" s="23">
        <v>269</v>
      </c>
      <c r="B291" s="25">
        <v>41182</v>
      </c>
      <c r="C291" s="41">
        <f>'Índices Diversos'!B287</f>
        <v>0.35</v>
      </c>
      <c r="D291" s="41">
        <f>'Índices Diversos'!C287</f>
        <v>0.1212</v>
      </c>
      <c r="E291" s="39">
        <f t="shared" si="59"/>
        <v>325.15865577240595</v>
      </c>
      <c r="F291" s="42">
        <v>9</v>
      </c>
      <c r="G291" s="39">
        <f t="shared" si="60"/>
        <v>317.3026372344271</v>
      </c>
      <c r="H291" s="38">
        <v>50.45</v>
      </c>
      <c r="I291" s="39">
        <f t="shared" si="52"/>
        <v>563.60918182036767</v>
      </c>
      <c r="J291" s="39">
        <f t="shared" si="53"/>
        <v>-316.22463606887129</v>
      </c>
      <c r="K291" s="39">
        <f t="shared" si="54"/>
        <v>69.918091482930649</v>
      </c>
      <c r="L291" s="40">
        <f t="shared" si="55"/>
        <v>-316.22463606887129</v>
      </c>
      <c r="M291" s="39">
        <f t="shared" si="56"/>
        <v>0</v>
      </c>
      <c r="N291" s="39">
        <f t="shared" si="57"/>
        <v>563.60918182036767</v>
      </c>
      <c r="O291" s="39"/>
      <c r="P291" s="40">
        <f t="shared" si="58"/>
        <v>-64961.081931311732</v>
      </c>
    </row>
    <row r="292" spans="1:16" ht="15.75" thickBot="1" x14ac:dyDescent="0.3">
      <c r="A292" s="23">
        <v>270</v>
      </c>
      <c r="B292" s="25">
        <v>41213</v>
      </c>
      <c r="C292" s="41">
        <f>'Índices Diversos'!B288</f>
        <v>0.35</v>
      </c>
      <c r="D292" s="41">
        <f>'Índices Diversos'!C288</f>
        <v>0.1212</v>
      </c>
      <c r="E292" s="39">
        <f t="shared" si="59"/>
        <v>326.29671106760935</v>
      </c>
      <c r="F292" s="42">
        <v>10</v>
      </c>
      <c r="G292" s="39">
        <f t="shared" si="60"/>
        <v>317.3026372344271</v>
      </c>
      <c r="H292" s="38">
        <v>50.45</v>
      </c>
      <c r="I292" s="39">
        <f t="shared" si="52"/>
        <v>566.76679855367422</v>
      </c>
      <c r="J292" s="39">
        <f t="shared" si="53"/>
        <v>-319.38225280217779</v>
      </c>
      <c r="K292" s="39">
        <f t="shared" si="54"/>
        <v>69.918091482930649</v>
      </c>
      <c r="L292" s="40">
        <f t="shared" si="55"/>
        <v>-319.38225280217779</v>
      </c>
      <c r="M292" s="39">
        <f t="shared" si="56"/>
        <v>0</v>
      </c>
      <c r="N292" s="39">
        <f t="shared" si="57"/>
        <v>566.76679855367422</v>
      </c>
      <c r="O292" s="39"/>
      <c r="P292" s="40">
        <f t="shared" si="58"/>
        <v>-65607.268482526008</v>
      </c>
    </row>
    <row r="293" spans="1:16" ht="15.75" thickBot="1" x14ac:dyDescent="0.3">
      <c r="A293" s="23">
        <v>271</v>
      </c>
      <c r="B293" s="25">
        <v>41243</v>
      </c>
      <c r="C293" s="41">
        <f>'Índices Diversos'!B289</f>
        <v>0.35</v>
      </c>
      <c r="D293" s="41">
        <f>'Índices Diversos'!C289</f>
        <v>0.1212</v>
      </c>
      <c r="E293" s="39">
        <f t="shared" si="59"/>
        <v>327.43874955634601</v>
      </c>
      <c r="F293" s="42">
        <v>11</v>
      </c>
      <c r="G293" s="39">
        <f t="shared" si="60"/>
        <v>317.3026372344271</v>
      </c>
      <c r="H293" s="38">
        <v>50.45</v>
      </c>
      <c r="I293" s="39">
        <f t="shared" si="52"/>
        <v>569.94378560994755</v>
      </c>
      <c r="J293" s="39">
        <f t="shared" si="53"/>
        <v>-322.55923985845106</v>
      </c>
      <c r="K293" s="39">
        <f t="shared" si="54"/>
        <v>69.918091482930649</v>
      </c>
      <c r="L293" s="40">
        <f t="shared" si="55"/>
        <v>-322.55923985845106</v>
      </c>
      <c r="M293" s="39">
        <f t="shared" si="56"/>
        <v>0</v>
      </c>
      <c r="N293" s="39">
        <f t="shared" si="57"/>
        <v>569.94378560994755</v>
      </c>
      <c r="O293" s="39"/>
      <c r="P293" s="40">
        <f t="shared" si="58"/>
        <v>-66257.41904940494</v>
      </c>
    </row>
    <row r="294" spans="1:16" ht="15.75" thickBot="1" x14ac:dyDescent="0.3">
      <c r="A294" s="23">
        <v>272</v>
      </c>
      <c r="B294" s="25">
        <v>41274</v>
      </c>
      <c r="C294" s="41">
        <f>'Índices Diversos'!B290</f>
        <v>0.35</v>
      </c>
      <c r="D294" s="41">
        <f>'Índices Diversos'!C290</f>
        <v>0.1212</v>
      </c>
      <c r="E294" s="39">
        <f t="shared" si="59"/>
        <v>328.58478517979324</v>
      </c>
      <c r="F294" s="42">
        <v>12</v>
      </c>
      <c r="G294" s="39">
        <f t="shared" si="60"/>
        <v>317.3026372344271</v>
      </c>
      <c r="H294" s="38">
        <v>50.45</v>
      </c>
      <c r="I294" s="39">
        <f t="shared" si="52"/>
        <v>573.14026181596216</v>
      </c>
      <c r="J294" s="39">
        <f t="shared" si="53"/>
        <v>-325.75571606446573</v>
      </c>
      <c r="K294" s="39">
        <f t="shared" si="54"/>
        <v>69.918091482930649</v>
      </c>
      <c r="L294" s="40">
        <f t="shared" si="55"/>
        <v>-325.75571606446573</v>
      </c>
      <c r="M294" s="39">
        <f t="shared" si="56"/>
        <v>0</v>
      </c>
      <c r="N294" s="39">
        <f t="shared" si="57"/>
        <v>573.14026181596216</v>
      </c>
      <c r="O294" s="39"/>
      <c r="P294" s="40">
        <f t="shared" si="58"/>
        <v>-66911.557949106107</v>
      </c>
    </row>
    <row r="295" spans="1:16" ht="15.75" thickBot="1" x14ac:dyDescent="0.3">
      <c r="A295" s="23">
        <v>273</v>
      </c>
      <c r="B295" s="25">
        <v>41305</v>
      </c>
      <c r="C295" s="41">
        <f>'Índices Diversos'!B291</f>
        <v>0.35</v>
      </c>
      <c r="D295" s="41">
        <f>'Índices Diversos'!C291</f>
        <v>0.1212</v>
      </c>
      <c r="E295" s="39">
        <f t="shared" si="59"/>
        <v>329.73483192792253</v>
      </c>
      <c r="F295" s="42">
        <v>1</v>
      </c>
      <c r="G295" s="39">
        <f t="shared" si="60"/>
        <v>317.3026372344271</v>
      </c>
      <c r="H295" s="38">
        <v>50.45</v>
      </c>
      <c r="I295" s="39">
        <f t="shared" si="52"/>
        <v>576.35634672743276</v>
      </c>
      <c r="J295" s="39">
        <f t="shared" si="53"/>
        <v>-328.97180097593633</v>
      </c>
      <c r="K295" s="39">
        <f t="shared" si="54"/>
        <v>69.918091482930649</v>
      </c>
      <c r="L295" s="40">
        <f t="shared" si="55"/>
        <v>-328.97180097593633</v>
      </c>
      <c r="M295" s="39">
        <f t="shared" si="56"/>
        <v>0</v>
      </c>
      <c r="N295" s="39">
        <f t="shared" si="57"/>
        <v>576.35634672743276</v>
      </c>
      <c r="O295" s="39"/>
      <c r="P295" s="40">
        <f t="shared" si="58"/>
        <v>-67569.709647960088</v>
      </c>
    </row>
    <row r="296" spans="1:16" ht="15.75" thickBot="1" x14ac:dyDescent="0.3">
      <c r="A296" s="23">
        <v>274</v>
      </c>
      <c r="B296" s="25">
        <v>41333</v>
      </c>
      <c r="C296" s="41">
        <f>'Índices Diversos'!B292</f>
        <v>0.35</v>
      </c>
      <c r="D296" s="41">
        <f>'Índices Diversos'!C292</f>
        <v>0.1212</v>
      </c>
      <c r="E296" s="39">
        <f t="shared" si="59"/>
        <v>330.88890383967026</v>
      </c>
      <c r="F296" s="42">
        <v>2</v>
      </c>
      <c r="G296" s="39">
        <f t="shared" si="60"/>
        <v>330.88890383967026</v>
      </c>
      <c r="H296" s="38">
        <v>50.45</v>
      </c>
      <c r="I296" s="39">
        <f t="shared" si="52"/>
        <v>590.18467389429907</v>
      </c>
      <c r="J296" s="39">
        <f t="shared" si="53"/>
        <v>-332.207614881989</v>
      </c>
      <c r="K296" s="39">
        <f t="shared" si="54"/>
        <v>72.911844827360184</v>
      </c>
      <c r="L296" s="40">
        <f t="shared" si="55"/>
        <v>-332.207614881989</v>
      </c>
      <c r="M296" s="39">
        <f t="shared" si="56"/>
        <v>0</v>
      </c>
      <c r="N296" s="39">
        <f t="shared" si="57"/>
        <v>590.18467389429907</v>
      </c>
      <c r="O296" s="39"/>
      <c r="P296" s="40">
        <f t="shared" si="58"/>
        <v>-68242.504113772477</v>
      </c>
    </row>
    <row r="297" spans="1:16" ht="15.75" thickBot="1" x14ac:dyDescent="0.3">
      <c r="A297" s="23">
        <v>275</v>
      </c>
      <c r="B297" s="25">
        <v>41364</v>
      </c>
      <c r="C297" s="41">
        <f>'Índices Diversos'!B293</f>
        <v>0.35</v>
      </c>
      <c r="D297" s="41">
        <f>'Índices Diversos'!C293</f>
        <v>0.1212</v>
      </c>
      <c r="E297" s="39">
        <f t="shared" si="59"/>
        <v>332.0470150031091</v>
      </c>
      <c r="F297" s="42">
        <v>3</v>
      </c>
      <c r="G297" s="39">
        <f t="shared" si="60"/>
        <v>330.88890383967026</v>
      </c>
      <c r="H297" s="38">
        <v>50.45</v>
      </c>
      <c r="I297" s="39">
        <f t="shared" si="52"/>
        <v>593.49247921058372</v>
      </c>
      <c r="J297" s="39">
        <f t="shared" si="53"/>
        <v>-335.51542019827366</v>
      </c>
      <c r="K297" s="39">
        <f t="shared" si="54"/>
        <v>72.911844827360184</v>
      </c>
      <c r="L297" s="40">
        <f t="shared" si="55"/>
        <v>-335.51542019827366</v>
      </c>
      <c r="M297" s="39">
        <f t="shared" si="56"/>
        <v>0</v>
      </c>
      <c r="N297" s="39">
        <f t="shared" si="57"/>
        <v>593.49247921058372</v>
      </c>
      <c r="O297" s="39"/>
      <c r="P297" s="40">
        <f t="shared" si="58"/>
        <v>-68919.425820853765</v>
      </c>
    </row>
    <row r="298" spans="1:16" ht="15.75" thickBot="1" x14ac:dyDescent="0.3">
      <c r="A298" s="23">
        <v>276</v>
      </c>
      <c r="B298" s="25">
        <v>41394</v>
      </c>
      <c r="C298" s="41">
        <f>'Índices Diversos'!B294</f>
        <v>0.35</v>
      </c>
      <c r="D298" s="41">
        <f>'Índices Diversos'!C294</f>
        <v>0.1212</v>
      </c>
      <c r="E298" s="39">
        <f t="shared" si="59"/>
        <v>333.20917955561998</v>
      </c>
      <c r="F298" s="42">
        <v>4</v>
      </c>
      <c r="G298" s="39">
        <f t="shared" si="60"/>
        <v>330.88890383967026</v>
      </c>
      <c r="H298" s="38">
        <v>50.45</v>
      </c>
      <c r="I298" s="39">
        <f t="shared" si="52"/>
        <v>596.82057617804071</v>
      </c>
      <c r="J298" s="39">
        <f t="shared" si="53"/>
        <v>-338.84351716573059</v>
      </c>
      <c r="K298" s="39">
        <f t="shared" si="54"/>
        <v>72.911844827360184</v>
      </c>
      <c r="L298" s="40">
        <f t="shared" si="55"/>
        <v>-338.84351716573059</v>
      </c>
      <c r="M298" s="39">
        <f t="shared" si="56"/>
        <v>0</v>
      </c>
      <c r="N298" s="39">
        <f t="shared" si="57"/>
        <v>596.82057617804071</v>
      </c>
      <c r="O298" s="39"/>
      <c r="P298" s="40">
        <f t="shared" si="58"/>
        <v>-69600.500087665016</v>
      </c>
    </row>
    <row r="299" spans="1:16" ht="15.75" thickBot="1" x14ac:dyDescent="0.3">
      <c r="A299" s="23">
        <v>277</v>
      </c>
      <c r="B299" s="25">
        <v>41425</v>
      </c>
      <c r="C299" s="41">
        <f>'Índices Diversos'!B295</f>
        <v>0.35</v>
      </c>
      <c r="D299" s="41">
        <f>'Índices Diversos'!C295</f>
        <v>0.1212</v>
      </c>
      <c r="E299" s="39">
        <f t="shared" si="59"/>
        <v>334.37541168406466</v>
      </c>
      <c r="F299" s="42">
        <v>5</v>
      </c>
      <c r="G299" s="39">
        <f t="shared" si="60"/>
        <v>330.88890383967026</v>
      </c>
      <c r="H299" s="38">
        <v>50.45</v>
      </c>
      <c r="I299" s="39">
        <f t="shared" si="52"/>
        <v>600.16908927530972</v>
      </c>
      <c r="J299" s="39">
        <f t="shared" si="53"/>
        <v>-342.19203026299971</v>
      </c>
      <c r="K299" s="39">
        <f t="shared" si="54"/>
        <v>72.911844827360184</v>
      </c>
      <c r="L299" s="40">
        <f t="shared" si="55"/>
        <v>-342.19203026299971</v>
      </c>
      <c r="M299" s="39">
        <f t="shared" si="56"/>
        <v>0</v>
      </c>
      <c r="N299" s="39">
        <f t="shared" si="57"/>
        <v>600.16908927530972</v>
      </c>
      <c r="O299" s="39"/>
      <c r="P299" s="40">
        <f t="shared" si="58"/>
        <v>-70285.752387982779</v>
      </c>
    </row>
    <row r="300" spans="1:16" ht="15.75" thickBot="1" x14ac:dyDescent="0.3">
      <c r="A300" s="23">
        <v>278</v>
      </c>
      <c r="B300" s="25">
        <v>41455</v>
      </c>
      <c r="C300" s="41">
        <f>'Índices Diversos'!B296</f>
        <v>0.35</v>
      </c>
      <c r="D300" s="41">
        <f>'Índices Diversos'!C296</f>
        <v>0.1212</v>
      </c>
      <c r="E300" s="39">
        <f t="shared" si="59"/>
        <v>335.54572562495889</v>
      </c>
      <c r="F300" s="42">
        <v>6</v>
      </c>
      <c r="G300" s="39">
        <f t="shared" si="60"/>
        <v>330.88890383967026</v>
      </c>
      <c r="H300" s="38">
        <v>50.45</v>
      </c>
      <c r="I300" s="39">
        <f t="shared" si="52"/>
        <v>603.53814374464218</v>
      </c>
      <c r="J300" s="39">
        <f t="shared" si="53"/>
        <v>-345.56108473233218</v>
      </c>
      <c r="K300" s="39">
        <f t="shared" si="54"/>
        <v>72.911844827360184</v>
      </c>
      <c r="L300" s="40">
        <f t="shared" si="55"/>
        <v>-345.56108473233218</v>
      </c>
      <c r="M300" s="39">
        <f t="shared" si="56"/>
        <v>0</v>
      </c>
      <c r="N300" s="39">
        <f t="shared" si="57"/>
        <v>603.53814374464218</v>
      </c>
      <c r="O300" s="39"/>
      <c r="P300" s="40">
        <f t="shared" si="58"/>
        <v>-70975.208351851878</v>
      </c>
    </row>
    <row r="301" spans="1:16" ht="15.75" thickBot="1" x14ac:dyDescent="0.3">
      <c r="A301" s="23">
        <v>279</v>
      </c>
      <c r="B301" s="25">
        <v>41486</v>
      </c>
      <c r="C301" s="41">
        <f>'Índices Diversos'!B297</f>
        <v>0.35</v>
      </c>
      <c r="D301" s="41">
        <f>'Índices Diversos'!C297</f>
        <v>0.1212</v>
      </c>
      <c r="E301" s="39">
        <f t="shared" si="59"/>
        <v>336.72013566464625</v>
      </c>
      <c r="F301" s="42">
        <v>7</v>
      </c>
      <c r="G301" s="39">
        <f t="shared" si="60"/>
        <v>330.88890383967026</v>
      </c>
      <c r="H301" s="38">
        <v>50.45</v>
      </c>
      <c r="I301" s="39">
        <f t="shared" si="52"/>
        <v>606.92786559658498</v>
      </c>
      <c r="J301" s="39">
        <f t="shared" si="53"/>
        <v>-348.95080658427491</v>
      </c>
      <c r="K301" s="39">
        <f t="shared" si="54"/>
        <v>72.911844827360184</v>
      </c>
      <c r="L301" s="40">
        <f t="shared" si="55"/>
        <v>-348.95080658427491</v>
      </c>
      <c r="M301" s="39">
        <f t="shared" si="56"/>
        <v>0</v>
      </c>
      <c r="N301" s="39">
        <f t="shared" si="57"/>
        <v>606.92786559658498</v>
      </c>
      <c r="O301" s="39"/>
      <c r="P301" s="40">
        <f t="shared" si="58"/>
        <v>-71668.893766544017</v>
      </c>
    </row>
    <row r="302" spans="1:16" ht="15.75" thickBot="1" x14ac:dyDescent="0.3">
      <c r="A302" s="23">
        <v>280</v>
      </c>
      <c r="B302" s="25">
        <v>41517</v>
      </c>
      <c r="C302" s="41">
        <f>'Índices Diversos'!B298</f>
        <v>0.35</v>
      </c>
      <c r="D302" s="41">
        <f>'Índices Diversos'!C298</f>
        <v>0.1212</v>
      </c>
      <c r="E302" s="39">
        <f t="shared" si="59"/>
        <v>337.89865613947251</v>
      </c>
      <c r="F302" s="42">
        <v>8</v>
      </c>
      <c r="G302" s="39">
        <f t="shared" si="60"/>
        <v>330.88890383967026</v>
      </c>
      <c r="H302" s="38">
        <v>50.45</v>
      </c>
      <c r="I302" s="39">
        <f t="shared" si="52"/>
        <v>610.33838161469339</v>
      </c>
      <c r="J302" s="39">
        <f t="shared" si="53"/>
        <v>-352.36132260238327</v>
      </c>
      <c r="K302" s="39">
        <f t="shared" si="54"/>
        <v>72.911844827360184</v>
      </c>
      <c r="L302" s="40">
        <f t="shared" si="55"/>
        <v>-352.36132260238327</v>
      </c>
      <c r="M302" s="39">
        <f t="shared" si="56"/>
        <v>0</v>
      </c>
      <c r="N302" s="39">
        <f t="shared" si="57"/>
        <v>610.33838161469339</v>
      </c>
      <c r="O302" s="39"/>
      <c r="P302" s="40">
        <f t="shared" si="58"/>
        <v>-72366.834577522284</v>
      </c>
    </row>
    <row r="303" spans="1:16" ht="15.75" thickBot="1" x14ac:dyDescent="0.3">
      <c r="A303" s="23">
        <v>281</v>
      </c>
      <c r="B303" s="25">
        <v>41547</v>
      </c>
      <c r="C303" s="41">
        <f>'Índices Diversos'!B299</f>
        <v>0.35</v>
      </c>
      <c r="D303" s="41">
        <f>'Índices Diversos'!C299</f>
        <v>0.1212</v>
      </c>
      <c r="E303" s="39">
        <f t="shared" si="59"/>
        <v>339.08130143596065</v>
      </c>
      <c r="F303" s="42">
        <v>9</v>
      </c>
      <c r="G303" s="39">
        <f t="shared" si="60"/>
        <v>330.88890383967026</v>
      </c>
      <c r="H303" s="38">
        <v>50.45</v>
      </c>
      <c r="I303" s="39">
        <f t="shared" si="52"/>
        <v>613.76981936027335</v>
      </c>
      <c r="J303" s="39">
        <f t="shared" si="53"/>
        <v>-355.79276034796328</v>
      </c>
      <c r="K303" s="39">
        <f t="shared" si="54"/>
        <v>72.911844827360184</v>
      </c>
      <c r="L303" s="40">
        <f t="shared" si="55"/>
        <v>-355.79276034796328</v>
      </c>
      <c r="M303" s="39">
        <f t="shared" si="56"/>
        <v>0</v>
      </c>
      <c r="N303" s="39">
        <f t="shared" si="57"/>
        <v>613.76981936027335</v>
      </c>
      <c r="O303" s="39"/>
      <c r="P303" s="40">
        <f t="shared" si="58"/>
        <v>-73069.056889411571</v>
      </c>
    </row>
    <row r="304" spans="1:16" ht="15.75" thickBot="1" x14ac:dyDescent="0.3">
      <c r="A304" s="23">
        <v>282</v>
      </c>
      <c r="B304" s="25">
        <v>41578</v>
      </c>
      <c r="C304" s="41">
        <f>'Índices Diversos'!B300</f>
        <v>0.35</v>
      </c>
      <c r="D304" s="41">
        <f>'Índices Diversos'!C300</f>
        <v>0.1212</v>
      </c>
      <c r="E304" s="39">
        <f t="shared" si="59"/>
        <v>340.26808599098649</v>
      </c>
      <c r="F304" s="42">
        <v>10</v>
      </c>
      <c r="G304" s="39">
        <f t="shared" si="60"/>
        <v>330.88890383967026</v>
      </c>
      <c r="H304" s="38">
        <v>50.45</v>
      </c>
      <c r="I304" s="39">
        <f t="shared" si="52"/>
        <v>617.22230717715274</v>
      </c>
      <c r="J304" s="39">
        <f t="shared" si="53"/>
        <v>-359.24524816484262</v>
      </c>
      <c r="K304" s="39">
        <f t="shared" si="54"/>
        <v>72.911844827360184</v>
      </c>
      <c r="L304" s="40">
        <f t="shared" si="55"/>
        <v>-359.24524816484262</v>
      </c>
      <c r="M304" s="39">
        <f t="shared" si="56"/>
        <v>0</v>
      </c>
      <c r="N304" s="39">
        <f t="shared" si="57"/>
        <v>617.22230717715274</v>
      </c>
      <c r="O304" s="39"/>
      <c r="P304" s="40">
        <f t="shared" si="58"/>
        <v>-73775.586966974995</v>
      </c>
    </row>
    <row r="305" spans="1:16" ht="15.75" thickBot="1" x14ac:dyDescent="0.3">
      <c r="A305" s="23">
        <v>283</v>
      </c>
      <c r="B305" s="25">
        <v>41608</v>
      </c>
      <c r="C305" s="41">
        <f>'Índices Diversos'!B301</f>
        <v>0.35</v>
      </c>
      <c r="D305" s="41">
        <f>'Índices Diversos'!C301</f>
        <v>0.1212</v>
      </c>
      <c r="E305" s="39">
        <f t="shared" si="59"/>
        <v>341.45902429195496</v>
      </c>
      <c r="F305" s="42">
        <v>11</v>
      </c>
      <c r="G305" s="39">
        <f t="shared" si="60"/>
        <v>330.88890383967026</v>
      </c>
      <c r="H305" s="38">
        <v>50.45</v>
      </c>
      <c r="I305" s="39">
        <f t="shared" si="52"/>
        <v>620.6959741964813</v>
      </c>
      <c r="J305" s="39">
        <f t="shared" si="53"/>
        <v>-362.71891518417129</v>
      </c>
      <c r="K305" s="39">
        <f t="shared" si="54"/>
        <v>72.911844827360184</v>
      </c>
      <c r="L305" s="40">
        <f t="shared" si="55"/>
        <v>-362.71891518417129</v>
      </c>
      <c r="M305" s="39">
        <f t="shared" si="56"/>
        <v>0</v>
      </c>
      <c r="N305" s="39">
        <f t="shared" si="57"/>
        <v>620.6959741964813</v>
      </c>
      <c r="O305" s="39"/>
      <c r="P305" s="40">
        <f t="shared" si="58"/>
        <v>-74486.451236096182</v>
      </c>
    </row>
    <row r="306" spans="1:16" ht="15.75" thickBot="1" x14ac:dyDescent="0.3">
      <c r="A306" s="23">
        <v>284</v>
      </c>
      <c r="B306" s="25">
        <v>41639</v>
      </c>
      <c r="C306" s="41">
        <f>'Índices Diversos'!B302</f>
        <v>0.35</v>
      </c>
      <c r="D306" s="41">
        <f>'Índices Diversos'!C302</f>
        <v>0.1212</v>
      </c>
      <c r="E306" s="39">
        <f t="shared" si="59"/>
        <v>342.65413087697681</v>
      </c>
      <c r="F306" s="42">
        <v>12</v>
      </c>
      <c r="G306" s="39">
        <f t="shared" si="60"/>
        <v>330.88890383967026</v>
      </c>
      <c r="H306" s="38">
        <v>50.45</v>
      </c>
      <c r="I306" s="39">
        <f t="shared" si="52"/>
        <v>624.19095034156089</v>
      </c>
      <c r="J306" s="39">
        <f t="shared" si="53"/>
        <v>-366.21389132925088</v>
      </c>
      <c r="K306" s="39">
        <f t="shared" si="54"/>
        <v>72.911844827360184</v>
      </c>
      <c r="L306" s="40">
        <f t="shared" si="55"/>
        <v>-366.21389132925088</v>
      </c>
      <c r="M306" s="39">
        <f t="shared" si="56"/>
        <v>0</v>
      </c>
      <c r="N306" s="39">
        <f t="shared" si="57"/>
        <v>624.19095034156089</v>
      </c>
      <c r="O306" s="39"/>
      <c r="P306" s="40">
        <f t="shared" si="58"/>
        <v>-75201.676284767716</v>
      </c>
    </row>
    <row r="307" spans="1:16" ht="15.75" thickBot="1" x14ac:dyDescent="0.3">
      <c r="A307" s="23">
        <v>285</v>
      </c>
      <c r="B307" s="25">
        <v>41670</v>
      </c>
      <c r="C307" s="41">
        <f>'Índices Diversos'!B303</f>
        <v>0.35</v>
      </c>
      <c r="D307" s="41">
        <f>'Índices Diversos'!C303</f>
        <v>0.1212</v>
      </c>
      <c r="E307" s="39">
        <f t="shared" si="59"/>
        <v>343.85342033504622</v>
      </c>
      <c r="F307" s="42">
        <v>1</v>
      </c>
      <c r="G307" s="39">
        <f t="shared" si="60"/>
        <v>330.88890383967026</v>
      </c>
      <c r="H307" s="38">
        <v>50.45</v>
      </c>
      <c r="I307" s="39">
        <f t="shared" si="52"/>
        <v>627.70736633270462</v>
      </c>
      <c r="J307" s="39">
        <f t="shared" si="53"/>
        <v>-369.73030732039462</v>
      </c>
      <c r="K307" s="39">
        <f t="shared" si="54"/>
        <v>72.911844827360184</v>
      </c>
      <c r="L307" s="40">
        <f t="shared" si="55"/>
        <v>-369.73030732039462</v>
      </c>
      <c r="M307" s="39">
        <f t="shared" si="56"/>
        <v>0</v>
      </c>
      <c r="N307" s="39">
        <f t="shared" si="57"/>
        <v>627.70736633270462</v>
      </c>
      <c r="O307" s="39"/>
      <c r="P307" s="40">
        <f t="shared" si="58"/>
        <v>-75921.288864085553</v>
      </c>
    </row>
    <row r="308" spans="1:16" ht="15.75" thickBot="1" x14ac:dyDescent="0.3">
      <c r="A308" s="23">
        <v>286</v>
      </c>
      <c r="B308" s="25">
        <v>41698</v>
      </c>
      <c r="C308" s="41">
        <f>'Índices Diversos'!B304</f>
        <v>0.35</v>
      </c>
      <c r="D308" s="41">
        <f>'Índices Diversos'!C304</f>
        <v>0.1212</v>
      </c>
      <c r="E308" s="39">
        <f t="shared" si="59"/>
        <v>345.05690730621887</v>
      </c>
      <c r="F308" s="42">
        <v>2</v>
      </c>
      <c r="G308" s="39">
        <f t="shared" si="60"/>
        <v>345.05690730621887</v>
      </c>
      <c r="H308" s="38">
        <v>50.45</v>
      </c>
      <c r="I308" s="39">
        <f t="shared" si="52"/>
        <v>642.29141726199259</v>
      </c>
      <c r="J308" s="39">
        <f t="shared" si="53"/>
        <v>-373.26829467981599</v>
      </c>
      <c r="K308" s="39">
        <f t="shared" si="54"/>
        <v>76.033784724042349</v>
      </c>
      <c r="L308" s="40">
        <f t="shared" si="55"/>
        <v>-373.26829467981599</v>
      </c>
      <c r="M308" s="39">
        <f t="shared" si="56"/>
        <v>0</v>
      </c>
      <c r="N308" s="39">
        <f t="shared" si="57"/>
        <v>642.29141726199259</v>
      </c>
      <c r="O308" s="39"/>
      <c r="P308" s="40">
        <f t="shared" si="58"/>
        <v>-76656.375340648534</v>
      </c>
    </row>
    <row r="309" spans="1:16" ht="15.75" thickBot="1" x14ac:dyDescent="0.3">
      <c r="A309" s="23">
        <v>287</v>
      </c>
      <c r="B309" s="25">
        <v>41729</v>
      </c>
      <c r="C309" s="41">
        <f>'Índices Diversos'!B305</f>
        <v>0.35</v>
      </c>
      <c r="D309" s="41">
        <f>'Índices Diversos'!C305</f>
        <v>0.1212</v>
      </c>
      <c r="E309" s="39">
        <f t="shared" si="59"/>
        <v>346.26460648179062</v>
      </c>
      <c r="F309" s="42">
        <v>3</v>
      </c>
      <c r="G309" s="39">
        <f t="shared" si="60"/>
        <v>345.05690730621887</v>
      </c>
      <c r="H309" s="38">
        <v>50.45</v>
      </c>
      <c r="I309" s="39">
        <f t="shared" si="52"/>
        <v>645.90548229769104</v>
      </c>
      <c r="J309" s="39">
        <f t="shared" si="53"/>
        <v>-376.8823597155145</v>
      </c>
      <c r="K309" s="39">
        <f t="shared" si="54"/>
        <v>76.033784724042349</v>
      </c>
      <c r="L309" s="40">
        <f t="shared" si="55"/>
        <v>-376.8823597155145</v>
      </c>
      <c r="M309" s="39">
        <f t="shared" si="56"/>
        <v>0</v>
      </c>
      <c r="N309" s="39">
        <f t="shared" si="57"/>
        <v>645.90548229769104</v>
      </c>
      <c r="O309" s="39"/>
      <c r="P309" s="40">
        <f t="shared" si="58"/>
        <v>-77395.971187303629</v>
      </c>
    </row>
    <row r="310" spans="1:16" ht="15.75" thickBot="1" x14ac:dyDescent="0.3">
      <c r="A310" s="23">
        <v>288</v>
      </c>
      <c r="B310" s="25">
        <v>41759</v>
      </c>
      <c r="C310" s="41">
        <f>'Índices Diversos'!B306</f>
        <v>0.35</v>
      </c>
      <c r="D310" s="41">
        <f>'Índices Diversos'!C306</f>
        <v>0.1212</v>
      </c>
      <c r="E310" s="39">
        <f t="shared" si="59"/>
        <v>347.47653260447692</v>
      </c>
      <c r="F310" s="42">
        <v>4</v>
      </c>
      <c r="G310" s="39">
        <f t="shared" si="60"/>
        <v>345.05690730621887</v>
      </c>
      <c r="H310" s="38">
        <v>50.45</v>
      </c>
      <c r="I310" s="39">
        <f t="shared" si="52"/>
        <v>649.54171772735344</v>
      </c>
      <c r="J310" s="39">
        <f t="shared" si="53"/>
        <v>-380.5185951451769</v>
      </c>
      <c r="K310" s="39">
        <f t="shared" si="54"/>
        <v>76.033784724042349</v>
      </c>
      <c r="L310" s="40">
        <f t="shared" si="55"/>
        <v>-380.5185951451769</v>
      </c>
      <c r="M310" s="39">
        <f t="shared" si="56"/>
        <v>0</v>
      </c>
      <c r="N310" s="39">
        <f t="shared" si="57"/>
        <v>649.54171772735344</v>
      </c>
      <c r="O310" s="39"/>
      <c r="P310" s="40">
        <f t="shared" si="58"/>
        <v>-78140.104066671876</v>
      </c>
    </row>
    <row r="311" spans="1:16" ht="15.75" thickBot="1" x14ac:dyDescent="0.3">
      <c r="A311" s="23">
        <v>289</v>
      </c>
      <c r="B311" s="25">
        <v>41790</v>
      </c>
      <c r="C311" s="41">
        <f>'Índices Diversos'!B307</f>
        <v>0.35</v>
      </c>
      <c r="D311" s="41">
        <f>'Índices Diversos'!C307</f>
        <v>0.1212</v>
      </c>
      <c r="E311" s="39">
        <f t="shared" si="59"/>
        <v>348.69270046859259</v>
      </c>
      <c r="F311" s="42">
        <v>5</v>
      </c>
      <c r="G311" s="39">
        <f t="shared" si="60"/>
        <v>345.05690730621887</v>
      </c>
      <c r="H311" s="38">
        <v>50.45</v>
      </c>
      <c r="I311" s="39">
        <f t="shared" si="52"/>
        <v>653.2002595547217</v>
      </c>
      <c r="J311" s="39">
        <f t="shared" si="53"/>
        <v>-384.17713697254521</v>
      </c>
      <c r="K311" s="39">
        <f t="shared" si="54"/>
        <v>76.033784724042349</v>
      </c>
      <c r="L311" s="40">
        <f t="shared" si="55"/>
        <v>-384.17713697254521</v>
      </c>
      <c r="M311" s="39">
        <f t="shared" si="56"/>
        <v>0</v>
      </c>
      <c r="N311" s="39">
        <f t="shared" si="57"/>
        <v>653.2002595547217</v>
      </c>
      <c r="O311" s="39"/>
      <c r="P311" s="40">
        <f t="shared" si="58"/>
        <v>-78888.801811069992</v>
      </c>
    </row>
    <row r="312" spans="1:16" ht="15.75" thickBot="1" x14ac:dyDescent="0.3">
      <c r="A312" s="23">
        <v>290</v>
      </c>
      <c r="B312" s="25">
        <v>41820</v>
      </c>
      <c r="C312" s="41">
        <f>'Índices Diversos'!B308</f>
        <v>0.35</v>
      </c>
      <c r="D312" s="41">
        <f>'Índices Diversos'!C308</f>
        <v>0.1212</v>
      </c>
      <c r="E312" s="39">
        <f t="shared" si="59"/>
        <v>349.91312492023269</v>
      </c>
      <c r="F312" s="42">
        <v>6</v>
      </c>
      <c r="G312" s="39">
        <f t="shared" si="60"/>
        <v>345.05690730621887</v>
      </c>
      <c r="H312" s="38">
        <v>50.45</v>
      </c>
      <c r="I312" s="39">
        <f t="shared" si="52"/>
        <v>656.88124461784946</v>
      </c>
      <c r="J312" s="39">
        <f t="shared" si="53"/>
        <v>-387.85812203567298</v>
      </c>
      <c r="K312" s="39">
        <f t="shared" si="54"/>
        <v>76.033784724042349</v>
      </c>
      <c r="L312" s="40">
        <f t="shared" si="55"/>
        <v>-387.85812203567298</v>
      </c>
      <c r="M312" s="39">
        <f t="shared" si="56"/>
        <v>0</v>
      </c>
      <c r="N312" s="39">
        <f t="shared" si="57"/>
        <v>656.88124461784946</v>
      </c>
      <c r="O312" s="39"/>
      <c r="P312" s="40">
        <f t="shared" si="58"/>
        <v>-79642.092423551338</v>
      </c>
    </row>
    <row r="313" spans="1:16" ht="15.75" thickBot="1" x14ac:dyDescent="0.3">
      <c r="A313" s="23">
        <v>291</v>
      </c>
      <c r="B313" s="25">
        <v>41851</v>
      </c>
      <c r="C313" s="41">
        <f>'Índices Diversos'!B309</f>
        <v>0.35</v>
      </c>
      <c r="D313" s="41">
        <f>'Índices Diversos'!C309</f>
        <v>0.1212</v>
      </c>
      <c r="E313" s="39">
        <f t="shared" si="59"/>
        <v>351.13782085745351</v>
      </c>
      <c r="F313" s="42">
        <v>7</v>
      </c>
      <c r="G313" s="39">
        <f t="shared" si="60"/>
        <v>345.05690730621887</v>
      </c>
      <c r="H313" s="38">
        <v>50.45</v>
      </c>
      <c r="I313" s="39">
        <f t="shared" si="52"/>
        <v>660.58481059422002</v>
      </c>
      <c r="J313" s="39">
        <f t="shared" si="53"/>
        <v>-391.56168801204353</v>
      </c>
      <c r="K313" s="39">
        <f t="shared" si="54"/>
        <v>76.033784724042349</v>
      </c>
      <c r="L313" s="40">
        <f t="shared" si="55"/>
        <v>-391.56168801204353</v>
      </c>
      <c r="M313" s="39">
        <f t="shared" si="56"/>
        <v>0</v>
      </c>
      <c r="N313" s="39">
        <f t="shared" si="57"/>
        <v>660.58481059422002</v>
      </c>
      <c r="O313" s="39"/>
      <c r="P313" s="40">
        <f t="shared" si="58"/>
        <v>-80400.004078953338</v>
      </c>
    </row>
    <row r="314" spans="1:16" ht="15.75" thickBot="1" x14ac:dyDescent="0.3">
      <c r="A314" s="23">
        <v>292</v>
      </c>
      <c r="B314" s="25">
        <v>41882</v>
      </c>
      <c r="C314" s="41">
        <f>'Índices Diversos'!B310</f>
        <v>0.35</v>
      </c>
      <c r="D314" s="41">
        <f>'Índices Diversos'!C310</f>
        <v>0.1212</v>
      </c>
      <c r="E314" s="39">
        <f t="shared" si="59"/>
        <v>352.36680323045459</v>
      </c>
      <c r="F314" s="42">
        <v>8</v>
      </c>
      <c r="G314" s="39">
        <f t="shared" si="60"/>
        <v>345.05690730621887</v>
      </c>
      <c r="H314" s="38">
        <v>50.45</v>
      </c>
      <c r="I314" s="39">
        <f t="shared" si="52"/>
        <v>664.31109600589582</v>
      </c>
      <c r="J314" s="39">
        <f t="shared" si="53"/>
        <v>-395.28797342371928</v>
      </c>
      <c r="K314" s="39">
        <f t="shared" si="54"/>
        <v>76.033784724042349</v>
      </c>
      <c r="L314" s="40">
        <f t="shared" si="55"/>
        <v>-395.28797342371928</v>
      </c>
      <c r="M314" s="39">
        <f t="shared" si="56"/>
        <v>0</v>
      </c>
      <c r="N314" s="39">
        <f t="shared" si="57"/>
        <v>664.31109600589582</v>
      </c>
      <c r="O314" s="39"/>
      <c r="P314" s="40">
        <f t="shared" si="58"/>
        <v>-81162.565124951288</v>
      </c>
    </row>
    <row r="315" spans="1:16" ht="15.75" thickBot="1" x14ac:dyDescent="0.3">
      <c r="A315" s="23">
        <v>293</v>
      </c>
      <c r="B315" s="25">
        <v>41912</v>
      </c>
      <c r="C315" s="41">
        <f>'Índices Diversos'!B311</f>
        <v>0.35</v>
      </c>
      <c r="D315" s="41">
        <f>'Índices Diversos'!C311</f>
        <v>0.1212</v>
      </c>
      <c r="E315" s="39">
        <f t="shared" si="59"/>
        <v>353.60008704176118</v>
      </c>
      <c r="F315" s="42">
        <v>9</v>
      </c>
      <c r="G315" s="39">
        <f t="shared" si="60"/>
        <v>345.05690730621887</v>
      </c>
      <c r="H315" s="38">
        <v>50.45</v>
      </c>
      <c r="I315" s="39">
        <f t="shared" si="52"/>
        <v>668.06024022469956</v>
      </c>
      <c r="J315" s="39">
        <f t="shared" si="53"/>
        <v>-399.03711764252296</v>
      </c>
      <c r="K315" s="39">
        <f t="shared" si="54"/>
        <v>76.033784724042349</v>
      </c>
      <c r="L315" s="40">
        <f t="shared" si="55"/>
        <v>-399.03711764252296</v>
      </c>
      <c r="M315" s="39">
        <f t="shared" si="56"/>
        <v>0</v>
      </c>
      <c r="N315" s="39">
        <f t="shared" si="57"/>
        <v>668.06024022469956</v>
      </c>
      <c r="O315" s="39"/>
      <c r="P315" s="40">
        <f t="shared" si="58"/>
        <v>-81929.804083118579</v>
      </c>
    </row>
    <row r="316" spans="1:16" ht="15.75" thickBot="1" x14ac:dyDescent="0.3">
      <c r="A316" s="23">
        <v>294</v>
      </c>
      <c r="B316" s="25">
        <v>41943</v>
      </c>
      <c r="C316" s="41">
        <f>'Índices Diversos'!B312</f>
        <v>0.35</v>
      </c>
      <c r="D316" s="41">
        <f>'Índices Diversos'!C312</f>
        <v>0.1212</v>
      </c>
      <c r="E316" s="39">
        <f t="shared" si="59"/>
        <v>354.83768734640734</v>
      </c>
      <c r="F316" s="42">
        <v>10</v>
      </c>
      <c r="G316" s="39">
        <f t="shared" si="60"/>
        <v>345.05690730621887</v>
      </c>
      <c r="H316" s="38">
        <v>50.45</v>
      </c>
      <c r="I316" s="39">
        <f t="shared" si="52"/>
        <v>671.8323834774269</v>
      </c>
      <c r="J316" s="39">
        <f t="shared" si="53"/>
        <v>-402.8092608952503</v>
      </c>
      <c r="K316" s="39">
        <f t="shared" si="54"/>
        <v>76.033784724042349</v>
      </c>
      <c r="L316" s="40">
        <f t="shared" si="55"/>
        <v>-402.8092608952503</v>
      </c>
      <c r="M316" s="39">
        <f t="shared" si="56"/>
        <v>0</v>
      </c>
      <c r="N316" s="39">
        <f t="shared" si="57"/>
        <v>671.8323834774269</v>
      </c>
      <c r="O316" s="39"/>
      <c r="P316" s="40">
        <f t="shared" si="58"/>
        <v>-82701.749649993508</v>
      </c>
    </row>
    <row r="317" spans="1:16" ht="15.75" thickBot="1" x14ac:dyDescent="0.3">
      <c r="A317" s="23">
        <v>295</v>
      </c>
      <c r="B317" s="25">
        <v>41973</v>
      </c>
      <c r="C317" s="41">
        <f>'Índices Diversos'!B313</f>
        <v>0.35</v>
      </c>
      <c r="D317" s="41">
        <f>'Índices Diversos'!C313</f>
        <v>0.1212</v>
      </c>
      <c r="E317" s="39">
        <f t="shared" si="59"/>
        <v>356.07961925211976</v>
      </c>
      <c r="F317" s="42">
        <v>11</v>
      </c>
      <c r="G317" s="39">
        <f t="shared" si="60"/>
        <v>345.05690730621887</v>
      </c>
      <c r="H317" s="38">
        <v>50.45</v>
      </c>
      <c r="I317" s="39">
        <f t="shared" si="52"/>
        <v>675.62766685109136</v>
      </c>
      <c r="J317" s="39">
        <f t="shared" si="53"/>
        <v>-406.60454426891482</v>
      </c>
      <c r="K317" s="39">
        <f t="shared" si="54"/>
        <v>76.033784724042349</v>
      </c>
      <c r="L317" s="40">
        <f t="shared" si="55"/>
        <v>-406.60454426891482</v>
      </c>
      <c r="M317" s="39">
        <f t="shared" si="56"/>
        <v>0</v>
      </c>
      <c r="N317" s="39">
        <f t="shared" si="57"/>
        <v>675.62766685109136</v>
      </c>
      <c r="O317" s="39"/>
      <c r="P317" s="40">
        <f t="shared" si="58"/>
        <v>-83478.430698152617</v>
      </c>
    </row>
    <row r="318" spans="1:16" ht="15.75" thickBot="1" x14ac:dyDescent="0.3">
      <c r="B318" s="25">
        <v>42004</v>
      </c>
      <c r="C318" s="26"/>
      <c r="D318" s="26"/>
      <c r="E318" s="23"/>
      <c r="F318" s="23"/>
      <c r="G318" s="23"/>
      <c r="H318" s="38">
        <v>50.45</v>
      </c>
      <c r="I318" s="32"/>
      <c r="J318" s="32"/>
      <c r="K318" s="32"/>
      <c r="L318" s="34"/>
      <c r="M318" s="32"/>
      <c r="N318" s="32"/>
      <c r="O318" s="32"/>
      <c r="P318" s="34"/>
    </row>
    <row r="319" spans="1:16" ht="15.75" thickBot="1" x14ac:dyDescent="0.3">
      <c r="B319" s="25">
        <v>42035</v>
      </c>
      <c r="C319" s="26"/>
      <c r="D319" s="26"/>
      <c r="E319" s="23"/>
      <c r="F319" s="23"/>
      <c r="G319" s="23"/>
      <c r="H319" s="38">
        <v>50.45</v>
      </c>
      <c r="I319" s="32"/>
      <c r="J319" s="32"/>
      <c r="K319" s="32"/>
      <c r="L319" s="34"/>
      <c r="M319" s="32"/>
      <c r="N319" s="32"/>
      <c r="O319" s="32"/>
      <c r="P319" s="34"/>
    </row>
    <row r="320" spans="1:16" x14ac:dyDescent="0.25">
      <c r="B320" s="25"/>
      <c r="C320" s="26"/>
      <c r="D320" s="26"/>
      <c r="P320" s="30"/>
    </row>
    <row r="321" spans="2:16" x14ac:dyDescent="0.25">
      <c r="B321" s="25"/>
      <c r="C321" s="26"/>
      <c r="D321" s="26"/>
      <c r="P321" s="30"/>
    </row>
    <row r="322" spans="2:16" x14ac:dyDescent="0.25">
      <c r="B322" s="25"/>
      <c r="C322" s="26"/>
      <c r="D322" s="26"/>
      <c r="P322" s="30"/>
    </row>
    <row r="323" spans="2:16" x14ac:dyDescent="0.25">
      <c r="P323" s="30"/>
    </row>
  </sheetData>
  <mergeCells count="8">
    <mergeCell ref="P14:S14"/>
    <mergeCell ref="P16:S16"/>
    <mergeCell ref="P17:S17"/>
    <mergeCell ref="D1:J1"/>
    <mergeCell ref="P2:S2"/>
    <mergeCell ref="P10:S10"/>
    <mergeCell ref="P11:S11"/>
    <mergeCell ref="P13:S1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1515-13DD-4A5C-B4FF-A711E7F747B2}">
  <sheetPr>
    <tabColor rgb="FF0070C0"/>
  </sheetPr>
  <dimension ref="A1:P306"/>
  <sheetViews>
    <sheetView topLeftCell="A73" workbookViewId="0">
      <selection activeCell="F10" sqref="F10"/>
    </sheetView>
  </sheetViews>
  <sheetFormatPr defaultRowHeight="15" x14ac:dyDescent="0.25"/>
  <cols>
    <col min="1" max="1" width="9" customWidth="1"/>
    <col min="2" max="2" width="13.28515625" customWidth="1"/>
    <col min="3" max="3" width="18.85546875" customWidth="1"/>
    <col min="4" max="4" width="18.5703125" customWidth="1"/>
    <col min="5" max="5" width="21.28515625" customWidth="1"/>
    <col min="6" max="9" width="20.140625" customWidth="1"/>
    <col min="10" max="10" width="19.85546875" customWidth="1"/>
  </cols>
  <sheetData>
    <row r="1" spans="1:16" ht="33.75" x14ac:dyDescent="0.5">
      <c r="A1" s="87" t="s">
        <v>49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33.75" x14ac:dyDescent="0.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8.75" x14ac:dyDescent="0.3">
      <c r="B3" s="88" t="s">
        <v>55</v>
      </c>
      <c r="C3" s="88"/>
      <c r="D3" s="65">
        <v>93.168578999999994</v>
      </c>
      <c r="E3" s="65"/>
      <c r="F3" s="65"/>
    </row>
    <row r="5" spans="1:16" x14ac:dyDescent="0.25">
      <c r="A5" s="64" t="s">
        <v>30</v>
      </c>
      <c r="B5" s="64" t="s">
        <v>31</v>
      </c>
      <c r="C5" s="64" t="s">
        <v>50</v>
      </c>
      <c r="D5" s="64" t="s">
        <v>51</v>
      </c>
      <c r="E5" s="64" t="s">
        <v>52</v>
      </c>
      <c r="F5" s="64" t="s">
        <v>42</v>
      </c>
      <c r="G5" s="64" t="s">
        <v>53</v>
      </c>
      <c r="H5" s="64" t="s">
        <v>62</v>
      </c>
      <c r="I5" s="64" t="s">
        <v>53</v>
      </c>
      <c r="J5" s="64" t="s">
        <v>54</v>
      </c>
    </row>
    <row r="6" spans="1:16" x14ac:dyDescent="0.25">
      <c r="A6">
        <f>'Recálculo Geral'!A21</f>
        <v>1</v>
      </c>
      <c r="B6" s="63">
        <f>'Recálculo Geral'!B21</f>
        <v>33024</v>
      </c>
      <c r="C6" s="29">
        <f>'Recálculo Geral'!G21</f>
        <v>6293.8550830205277</v>
      </c>
      <c r="D6" s="29">
        <f>'Recálculo Geral'!H21</f>
        <v>7565.22</v>
      </c>
      <c r="E6" s="66">
        <f>(D6-C6)/J6*$D$3</f>
        <v>160.48518037983001</v>
      </c>
      <c r="F6" s="29">
        <f>'Recálculo Geral'!M21</f>
        <v>0</v>
      </c>
      <c r="G6" s="67">
        <f>F6/J6*$D$3</f>
        <v>0</v>
      </c>
      <c r="H6" s="67">
        <f>'Recálculo Geral'!O21</f>
        <v>0</v>
      </c>
      <c r="I6" s="67">
        <f>H6/J6*$D$3</f>
        <v>0</v>
      </c>
      <c r="J6">
        <f>'Índices Diversos'!D19</f>
        <v>738.08224800000005</v>
      </c>
    </row>
    <row r="7" spans="1:16" x14ac:dyDescent="0.25">
      <c r="A7">
        <f>'Recálculo Geral'!A22</f>
        <v>2</v>
      </c>
      <c r="B7" s="63">
        <f>'Recálculo Geral'!B22</f>
        <v>33054</v>
      </c>
      <c r="C7" s="29">
        <f>'Recálculo Geral'!G22</f>
        <v>6293.8550830205277</v>
      </c>
      <c r="D7" s="29">
        <f>'Recálculo Geral'!H22</f>
        <v>7565.22</v>
      </c>
      <c r="E7" s="66">
        <f t="shared" ref="E7:E70" si="0">(D7-C7)/J7*$D$3</f>
        <v>148.77647220245868</v>
      </c>
      <c r="F7" s="29">
        <f>'Recálculo Geral'!M22</f>
        <v>0</v>
      </c>
      <c r="G7" s="67">
        <f t="shared" ref="G7:G70" si="1">F7/J7*$D$3</f>
        <v>0</v>
      </c>
      <c r="H7" s="67">
        <f>'Recálculo Geral'!O22</f>
        <v>0</v>
      </c>
      <c r="I7" s="67">
        <f t="shared" ref="I7:I70" si="2">H7/J7*$D$3</f>
        <v>0</v>
      </c>
      <c r="J7">
        <f>'Índices Diversos'!D20</f>
        <v>796.16931999999997</v>
      </c>
    </row>
    <row r="8" spans="1:16" x14ac:dyDescent="0.25">
      <c r="A8">
        <f>'Recálculo Geral'!A23</f>
        <v>3</v>
      </c>
      <c r="B8" s="63">
        <f>'Recálculo Geral'!B23</f>
        <v>33085</v>
      </c>
      <c r="C8" s="29">
        <f>'Recálculo Geral'!G23</f>
        <v>6293.8550830205277</v>
      </c>
      <c r="D8" s="29">
        <f>'Recálculo Geral'!H23</f>
        <v>7972.22</v>
      </c>
      <c r="E8" s="66">
        <f t="shared" si="0"/>
        <v>179.28255980543076</v>
      </c>
      <c r="F8" s="29">
        <f>'Recálculo Geral'!M23</f>
        <v>0</v>
      </c>
      <c r="G8" s="67">
        <f t="shared" si="1"/>
        <v>0</v>
      </c>
      <c r="H8" s="67">
        <f>'Recálculo Geral'!O23</f>
        <v>0</v>
      </c>
      <c r="I8" s="67">
        <f t="shared" si="2"/>
        <v>0</v>
      </c>
      <c r="J8">
        <f>'Índices Diversos'!D21</f>
        <v>872.20348999999999</v>
      </c>
    </row>
    <row r="9" spans="1:16" x14ac:dyDescent="0.25">
      <c r="A9">
        <f>'Recálculo Geral'!A24</f>
        <v>4</v>
      </c>
      <c r="B9" s="63">
        <f>'Recálculo Geral'!B24</f>
        <v>33116</v>
      </c>
      <c r="C9" s="29">
        <f>'Recálculo Geral'!G24</f>
        <v>6293.8550830205277</v>
      </c>
      <c r="D9" s="29">
        <f>'Recálculo Geral'!H24</f>
        <v>8738.35</v>
      </c>
      <c r="E9" s="66">
        <f t="shared" si="0"/>
        <v>231.24370607521772</v>
      </c>
      <c r="F9" s="29">
        <f>'Recálculo Geral'!M24</f>
        <v>0</v>
      </c>
      <c r="G9" s="67">
        <f t="shared" si="1"/>
        <v>0</v>
      </c>
      <c r="H9" s="67">
        <f>'Recálculo Geral'!O24</f>
        <v>0</v>
      </c>
      <c r="I9" s="67">
        <f t="shared" si="2"/>
        <v>0</v>
      </c>
      <c r="J9">
        <f>'Índices Diversos'!D22</f>
        <v>984.89218000000005</v>
      </c>
    </row>
    <row r="10" spans="1:16" x14ac:dyDescent="0.25">
      <c r="A10">
        <f>'Recálculo Geral'!A25</f>
        <v>5</v>
      </c>
      <c r="B10" s="63">
        <f>'Recálculo Geral'!B25</f>
        <v>33146</v>
      </c>
      <c r="C10" s="29">
        <f>'Recálculo Geral'!G25</f>
        <v>6293.8550830205277</v>
      </c>
      <c r="D10" s="29">
        <f>'Recálculo Geral'!H25</f>
        <v>9681.2199999999993</v>
      </c>
      <c r="E10" s="66">
        <f t="shared" si="0"/>
        <v>286.0279226043329</v>
      </c>
      <c r="F10" s="29">
        <f>'Recálculo Geral'!M25</f>
        <v>491.79785809662371</v>
      </c>
      <c r="G10" s="67">
        <f t="shared" si="1"/>
        <v>41.527241127026841</v>
      </c>
      <c r="H10" s="67">
        <f>'Recálculo Geral'!O25</f>
        <v>491.79785809662371</v>
      </c>
      <c r="I10" s="67">
        <f t="shared" si="2"/>
        <v>41.527241127026841</v>
      </c>
      <c r="J10">
        <f>'Índices Diversos'!D23</f>
        <v>1103.3747089999999</v>
      </c>
    </row>
    <row r="11" spans="1:16" x14ac:dyDescent="0.25">
      <c r="A11">
        <f>'Recálculo Geral'!A26</f>
        <v>6</v>
      </c>
      <c r="B11" s="63">
        <f>'Recálculo Geral'!B26</f>
        <v>33177</v>
      </c>
      <c r="C11" s="29">
        <f>'Recálculo Geral'!G26</f>
        <v>6293.8550830205277</v>
      </c>
      <c r="D11" s="29">
        <f>'Recálculo Geral'!H26</f>
        <v>10705.49</v>
      </c>
      <c r="E11" s="66">
        <f t="shared" si="0"/>
        <v>330.36265305272917</v>
      </c>
      <c r="F11" s="29">
        <f>'Recálculo Geral'!M26</f>
        <v>491.79785809662371</v>
      </c>
      <c r="G11" s="67">
        <f t="shared" si="1"/>
        <v>36.827989673653732</v>
      </c>
      <c r="H11" s="67">
        <f>'Recálculo Geral'!O26</f>
        <v>491.79785809662371</v>
      </c>
      <c r="I11" s="67">
        <f t="shared" si="2"/>
        <v>36.827989673653732</v>
      </c>
      <c r="J11">
        <f>'Índices Diversos'!D24</f>
        <v>1244.1653209999999</v>
      </c>
    </row>
    <row r="12" spans="1:16" x14ac:dyDescent="0.25">
      <c r="A12">
        <f>'Recálculo Geral'!A27</f>
        <v>7</v>
      </c>
      <c r="B12" s="63">
        <f>'Recálculo Geral'!B27</f>
        <v>33207</v>
      </c>
      <c r="C12" s="29">
        <f>'Recálculo Geral'!G27</f>
        <v>6293.8550830205277</v>
      </c>
      <c r="D12" s="29">
        <f>'Recálculo Geral'!H27</f>
        <v>12081.15</v>
      </c>
      <c r="E12" s="66">
        <f t="shared" si="0"/>
        <v>379.49048418992408</v>
      </c>
      <c r="F12" s="29">
        <f>'Recálculo Geral'!M27</f>
        <v>491.79785809662371</v>
      </c>
      <c r="G12" s="67">
        <f t="shared" si="1"/>
        <v>32.24867748576105</v>
      </c>
      <c r="H12" s="67">
        <f>'Recálculo Geral'!O27</f>
        <v>491.79785809662371</v>
      </c>
      <c r="I12" s="67">
        <f t="shared" si="2"/>
        <v>32.24867748576105</v>
      </c>
      <c r="J12">
        <f>'Índices Diversos'!D25</f>
        <v>1420.836796</v>
      </c>
    </row>
    <row r="13" spans="1:16" x14ac:dyDescent="0.25">
      <c r="A13">
        <f>'Recálculo Geral'!A28</f>
        <v>8</v>
      </c>
      <c r="B13" s="63">
        <f>'Recálculo Geral'!B28</f>
        <v>33238</v>
      </c>
      <c r="C13" s="29">
        <f>'Recálculo Geral'!G28</f>
        <v>6293.8550830205277</v>
      </c>
      <c r="D13" s="29">
        <f>'Recálculo Geral'!H28</f>
        <v>13737.49</v>
      </c>
      <c r="E13" s="66">
        <f t="shared" si="0"/>
        <v>422.30638773786632</v>
      </c>
      <c r="F13" s="29">
        <f>'Recálculo Geral'!M28</f>
        <v>491.79785809662371</v>
      </c>
      <c r="G13" s="67">
        <f t="shared" si="1"/>
        <v>27.901607113515247</v>
      </c>
      <c r="H13" s="67">
        <f>'Recálculo Geral'!O28</f>
        <v>491.79785809662371</v>
      </c>
      <c r="I13" s="67">
        <f t="shared" si="2"/>
        <v>27.901607113515247</v>
      </c>
      <c r="J13">
        <f>'Índices Diversos'!D26</f>
        <v>1642.203168</v>
      </c>
    </row>
    <row r="14" spans="1:16" x14ac:dyDescent="0.25">
      <c r="A14">
        <f>'Recálculo Geral'!A29</f>
        <v>9</v>
      </c>
      <c r="B14" s="63">
        <f>'Recálculo Geral'!B29</f>
        <v>33269</v>
      </c>
      <c r="C14" s="29">
        <f>'Recálculo Geral'!G29</f>
        <v>6293.8550830205277</v>
      </c>
      <c r="D14" s="29">
        <f>'Recálculo Geral'!H29</f>
        <v>16023.4</v>
      </c>
      <c r="E14" s="66">
        <f t="shared" si="0"/>
        <v>466.60605372005608</v>
      </c>
      <c r="F14" s="29">
        <f>'Recálculo Geral'!M29</f>
        <v>491.79785809662371</v>
      </c>
      <c r="G14" s="67">
        <f t="shared" si="1"/>
        <v>23.585466715300626</v>
      </c>
      <c r="H14" s="67">
        <f>'Recálculo Geral'!O29</f>
        <v>491.79785809662371</v>
      </c>
      <c r="I14" s="67">
        <f t="shared" si="2"/>
        <v>23.585466715300626</v>
      </c>
      <c r="J14">
        <f>'Índices Diversos'!D27</f>
        <v>1942.726347</v>
      </c>
    </row>
    <row r="15" spans="1:16" x14ac:dyDescent="0.25">
      <c r="A15">
        <f>'Recálculo Geral'!A30</f>
        <v>10</v>
      </c>
      <c r="B15" s="63">
        <f>'Recálculo Geral'!B30</f>
        <v>33297</v>
      </c>
      <c r="C15" s="29">
        <f>'Recálculo Geral'!G30</f>
        <v>23012.196926475095</v>
      </c>
      <c r="D15" s="29">
        <f>'Recálculo Geral'!H30</f>
        <v>17872.330000000002</v>
      </c>
      <c r="E15" s="66">
        <f t="shared" si="0"/>
        <v>-205.56743354191295</v>
      </c>
      <c r="F15" s="29">
        <f>'Recálculo Geral'!M30</f>
        <v>0</v>
      </c>
      <c r="G15" s="67">
        <f t="shared" si="1"/>
        <v>0</v>
      </c>
      <c r="H15" s="67">
        <f>'Recálculo Geral'!O30</f>
        <v>0</v>
      </c>
      <c r="I15" s="67">
        <f t="shared" si="2"/>
        <v>0</v>
      </c>
      <c r="J15">
        <f>'Índices Diversos'!D28</f>
        <v>2329.523162</v>
      </c>
    </row>
    <row r="16" spans="1:16" x14ac:dyDescent="0.25">
      <c r="A16">
        <f>'Recálculo Geral'!A31</f>
        <v>11</v>
      </c>
      <c r="B16" s="63">
        <f>'Recálculo Geral'!B31</f>
        <v>33328</v>
      </c>
      <c r="C16" s="29">
        <f>'Recálculo Geral'!G31</f>
        <v>23012.196926475095</v>
      </c>
      <c r="D16" s="29">
        <f>'Recálculo Geral'!H31</f>
        <v>21484.32</v>
      </c>
      <c r="E16" s="66">
        <f t="shared" si="0"/>
        <v>-50.1411164864721</v>
      </c>
      <c r="F16" s="29">
        <f>'Recálculo Geral'!M31</f>
        <v>0</v>
      </c>
      <c r="G16" s="67">
        <f t="shared" si="1"/>
        <v>0</v>
      </c>
      <c r="H16" s="67">
        <f>'Recálculo Geral'!O31</f>
        <v>0</v>
      </c>
      <c r="I16" s="67">
        <f t="shared" si="2"/>
        <v>0</v>
      </c>
      <c r="J16">
        <f>'Índices Diversos'!D29</f>
        <v>2838.989877</v>
      </c>
    </row>
    <row r="17" spans="1:10" x14ac:dyDescent="0.25">
      <c r="A17">
        <f>'Recálculo Geral'!A32</f>
        <v>12</v>
      </c>
      <c r="B17" s="63">
        <f>'Recálculo Geral'!B32</f>
        <v>33358</v>
      </c>
      <c r="C17" s="29">
        <f>'Recálculo Geral'!G32</f>
        <v>23012.196926475095</v>
      </c>
      <c r="D17" s="29">
        <f>'Recálculo Geral'!H32</f>
        <v>21484.32</v>
      </c>
      <c r="E17" s="66">
        <f t="shared" si="0"/>
        <v>-44.852953300245723</v>
      </c>
      <c r="F17" s="29">
        <f>'Recálculo Geral'!M32</f>
        <v>0</v>
      </c>
      <c r="G17" s="67">
        <f t="shared" si="1"/>
        <v>0</v>
      </c>
      <c r="H17" s="67">
        <f>'Recálculo Geral'!O32</f>
        <v>0</v>
      </c>
      <c r="I17" s="67">
        <f t="shared" si="2"/>
        <v>0</v>
      </c>
      <c r="J17">
        <f>'Índices Diversos'!D30</f>
        <v>3173.7067830000001</v>
      </c>
    </row>
    <row r="18" spans="1:10" x14ac:dyDescent="0.25">
      <c r="A18">
        <f>'Recálculo Geral'!A33</f>
        <v>13</v>
      </c>
      <c r="B18" s="63">
        <f>'Recálculo Geral'!B33</f>
        <v>33389</v>
      </c>
      <c r="C18" s="29">
        <f>'Recálculo Geral'!G33</f>
        <v>23012.196926475095</v>
      </c>
      <c r="D18" s="29">
        <f>'Recálculo Geral'!H33</f>
        <v>21484.32</v>
      </c>
      <c r="E18" s="66">
        <f t="shared" si="0"/>
        <v>-42.71303048413801</v>
      </c>
      <c r="F18" s="29">
        <f>'Recálculo Geral'!M33</f>
        <v>0</v>
      </c>
      <c r="G18" s="67">
        <f t="shared" si="1"/>
        <v>0</v>
      </c>
      <c r="H18" s="67">
        <f>'Recálculo Geral'!O33</f>
        <v>0</v>
      </c>
      <c r="I18" s="67">
        <f t="shared" si="2"/>
        <v>0</v>
      </c>
      <c r="J18">
        <f>'Índices Diversos'!D31</f>
        <v>3332.709492</v>
      </c>
    </row>
    <row r="19" spans="1:10" x14ac:dyDescent="0.25">
      <c r="A19">
        <f>'Recálculo Geral'!A34</f>
        <v>14</v>
      </c>
      <c r="B19" s="63">
        <f>'Recálculo Geral'!B34</f>
        <v>33419</v>
      </c>
      <c r="C19" s="29">
        <f>'Recálculo Geral'!G34</f>
        <v>23012.196926475095</v>
      </c>
      <c r="D19" s="29">
        <f>'Recálculo Geral'!H34</f>
        <v>21484.32</v>
      </c>
      <c r="E19" s="66">
        <f t="shared" si="0"/>
        <v>-40.038461271959235</v>
      </c>
      <c r="F19" s="29">
        <f>'Recálculo Geral'!M34</f>
        <v>0</v>
      </c>
      <c r="G19" s="67">
        <f t="shared" si="1"/>
        <v>0</v>
      </c>
      <c r="H19" s="67">
        <f>'Recálculo Geral'!O34</f>
        <v>0</v>
      </c>
      <c r="I19" s="67">
        <f t="shared" si="2"/>
        <v>0</v>
      </c>
      <c r="J19">
        <f>'Índices Diversos'!D32</f>
        <v>3555.3344860000002</v>
      </c>
    </row>
    <row r="20" spans="1:10" x14ac:dyDescent="0.25">
      <c r="A20">
        <f>'Recálculo Geral'!A35</f>
        <v>15</v>
      </c>
      <c r="B20" s="63">
        <f>'Recálculo Geral'!B35</f>
        <v>33450</v>
      </c>
      <c r="C20" s="29">
        <f>'Recálculo Geral'!G35</f>
        <v>23012.196926475095</v>
      </c>
      <c r="D20" s="29">
        <f>'Recálculo Geral'!H35</f>
        <v>21484.32</v>
      </c>
      <c r="E20" s="66">
        <f t="shared" si="0"/>
        <v>-36.126013967726735</v>
      </c>
      <c r="F20" s="29">
        <f>'Recálculo Geral'!M35</f>
        <v>0</v>
      </c>
      <c r="G20" s="67">
        <f t="shared" si="1"/>
        <v>0</v>
      </c>
      <c r="H20" s="67">
        <f>'Recálculo Geral'!O35</f>
        <v>0</v>
      </c>
      <c r="I20" s="67">
        <f t="shared" si="2"/>
        <v>0</v>
      </c>
      <c r="J20">
        <f>'Índices Diversos'!D33</f>
        <v>3940.3772100000001</v>
      </c>
    </row>
    <row r="21" spans="1:10" x14ac:dyDescent="0.25">
      <c r="A21">
        <f>'Recálculo Geral'!A36</f>
        <v>16</v>
      </c>
      <c r="B21" s="63">
        <f>'Recálculo Geral'!B36</f>
        <v>33481</v>
      </c>
      <c r="C21" s="29">
        <f>'Recálculo Geral'!G36</f>
        <v>23012.196926475095</v>
      </c>
      <c r="D21" s="29">
        <f>'Recálculo Geral'!H36</f>
        <v>21484.32</v>
      </c>
      <c r="E21" s="66">
        <f t="shared" si="0"/>
        <v>-32.215100740262507</v>
      </c>
      <c r="F21" s="29">
        <f>'Recálculo Geral'!M36</f>
        <v>0</v>
      </c>
      <c r="G21" s="67">
        <f t="shared" si="1"/>
        <v>0</v>
      </c>
      <c r="H21" s="67">
        <f>'Recálculo Geral'!O36</f>
        <v>0</v>
      </c>
      <c r="I21" s="67">
        <f t="shared" si="2"/>
        <v>0</v>
      </c>
      <c r="J21">
        <f>'Índices Diversos'!D34</f>
        <v>4418.7390029999997</v>
      </c>
    </row>
    <row r="22" spans="1:10" x14ac:dyDescent="0.25">
      <c r="A22">
        <f>'Recálculo Geral'!A37</f>
        <v>17</v>
      </c>
      <c r="B22" s="63">
        <f>'Recálculo Geral'!B37</f>
        <v>33511</v>
      </c>
      <c r="C22" s="29">
        <f>'Recálculo Geral'!G37</f>
        <v>23012.196926475095</v>
      </c>
      <c r="D22" s="29">
        <f>'Recálculo Geral'!H37</f>
        <v>21484.32</v>
      </c>
      <c r="E22" s="66">
        <f t="shared" si="0"/>
        <v>-27.862913632551631</v>
      </c>
      <c r="F22" s="29">
        <f>'Recálculo Geral'!M37</f>
        <v>0</v>
      </c>
      <c r="G22" s="67">
        <f t="shared" si="1"/>
        <v>0</v>
      </c>
      <c r="H22" s="67">
        <f>'Recálculo Geral'!O37</f>
        <v>0</v>
      </c>
      <c r="I22" s="67">
        <f t="shared" si="2"/>
        <v>0</v>
      </c>
      <c r="J22">
        <f>'Índices Diversos'!D35</f>
        <v>5108.9460349999999</v>
      </c>
    </row>
    <row r="23" spans="1:10" x14ac:dyDescent="0.25">
      <c r="A23">
        <f>'Recálculo Geral'!A38</f>
        <v>18</v>
      </c>
      <c r="B23" s="63">
        <f>'Recálculo Geral'!B38</f>
        <v>33542</v>
      </c>
      <c r="C23" s="29">
        <f>'Recálculo Geral'!G38</f>
        <v>23012.196926475095</v>
      </c>
      <c r="D23" s="29">
        <f>'Recálculo Geral'!H38</f>
        <v>30155.38</v>
      </c>
      <c r="E23" s="66">
        <f t="shared" si="0"/>
        <v>112.66706273037558</v>
      </c>
      <c r="F23" s="29">
        <f>'Recálculo Geral'!M38</f>
        <v>0</v>
      </c>
      <c r="G23" s="67">
        <f t="shared" si="1"/>
        <v>0</v>
      </c>
      <c r="H23" s="67">
        <f>'Recálculo Geral'!O38</f>
        <v>0</v>
      </c>
      <c r="I23" s="67">
        <f t="shared" si="2"/>
        <v>0</v>
      </c>
      <c r="J23">
        <f>'Índices Diversos'!D36</f>
        <v>5906.9634050000004</v>
      </c>
    </row>
    <row r="24" spans="1:10" x14ac:dyDescent="0.25">
      <c r="A24">
        <f>'Recálculo Geral'!A39</f>
        <v>19</v>
      </c>
      <c r="B24" s="63">
        <f>'Recálculo Geral'!B39</f>
        <v>33572</v>
      </c>
      <c r="C24" s="29">
        <f>'Recálculo Geral'!G39</f>
        <v>23012.196926475095</v>
      </c>
      <c r="D24" s="29">
        <f>'Recálculo Geral'!H39</f>
        <v>30155.38</v>
      </c>
      <c r="E24" s="66">
        <f t="shared" si="0"/>
        <v>93.051753173578064</v>
      </c>
      <c r="F24" s="29">
        <f>'Recálculo Geral'!M39</f>
        <v>0</v>
      </c>
      <c r="G24" s="67">
        <f t="shared" si="1"/>
        <v>0</v>
      </c>
      <c r="H24" s="67">
        <f>'Recálculo Geral'!O39</f>
        <v>0</v>
      </c>
      <c r="I24" s="67">
        <f t="shared" si="2"/>
        <v>0</v>
      </c>
      <c r="J24">
        <f>'Índices Diversos'!D37</f>
        <v>7152.1512899999998</v>
      </c>
    </row>
    <row r="25" spans="1:10" x14ac:dyDescent="0.25">
      <c r="A25">
        <f>'Recálculo Geral'!A40</f>
        <v>20</v>
      </c>
      <c r="B25" s="63">
        <f>'Recálculo Geral'!B40</f>
        <v>33603</v>
      </c>
      <c r="C25" s="29">
        <f>'Recálculo Geral'!G40</f>
        <v>23012.196926475095</v>
      </c>
      <c r="D25" s="29">
        <f>'Recálculo Geral'!H40</f>
        <v>37091.120000000003</v>
      </c>
      <c r="E25" s="66">
        <f t="shared" si="0"/>
        <v>145.00412541970903</v>
      </c>
      <c r="F25" s="29">
        <f>'Recálculo Geral'!M40</f>
        <v>0</v>
      </c>
      <c r="G25" s="67">
        <f t="shared" si="1"/>
        <v>0</v>
      </c>
      <c r="H25" s="67">
        <f>'Recálculo Geral'!O40</f>
        <v>0</v>
      </c>
      <c r="I25" s="67">
        <f t="shared" si="2"/>
        <v>0</v>
      </c>
      <c r="J25">
        <f>'Índices Diversos'!D38</f>
        <v>9046.0409510000009</v>
      </c>
    </row>
    <row r="26" spans="1:10" x14ac:dyDescent="0.25">
      <c r="A26">
        <f>'Recálculo Geral'!A41</f>
        <v>21</v>
      </c>
      <c r="B26" s="63">
        <f>'Recálculo Geral'!B41</f>
        <v>33634</v>
      </c>
      <c r="C26" s="29">
        <f>'Recálculo Geral'!G41</f>
        <v>23012.196926475095</v>
      </c>
      <c r="D26" s="29">
        <f>'Recálculo Geral'!H41</f>
        <v>37091.120000000003</v>
      </c>
      <c r="E26" s="66">
        <f t="shared" si="0"/>
        <v>116.79752350246839</v>
      </c>
      <c r="F26" s="29">
        <f>'Recálculo Geral'!M41</f>
        <v>4002.5434072922544</v>
      </c>
      <c r="G26" s="67">
        <f t="shared" si="1"/>
        <v>33.204752610799183</v>
      </c>
      <c r="H26" s="67">
        <f>'Recálculo Geral'!O41</f>
        <v>4002.5434072922544</v>
      </c>
      <c r="I26" s="67">
        <f t="shared" si="2"/>
        <v>33.204752610799183</v>
      </c>
      <c r="J26">
        <f>'Índices Diversos'!D39</f>
        <v>11230.65984</v>
      </c>
    </row>
    <row r="27" spans="1:10" x14ac:dyDescent="0.25">
      <c r="A27">
        <f>'Recálculo Geral'!A42</f>
        <v>22</v>
      </c>
      <c r="B27" s="63">
        <f>'Recálculo Geral'!B42</f>
        <v>33663</v>
      </c>
      <c r="C27" s="29">
        <f>'Recálculo Geral'!G42</f>
        <v>134863.06354156759</v>
      </c>
      <c r="D27" s="29">
        <f>'Recálculo Geral'!H42</f>
        <v>96374.93</v>
      </c>
      <c r="E27" s="66">
        <f t="shared" si="0"/>
        <v>-253.56910290534574</v>
      </c>
      <c r="F27" s="29">
        <f>'Recálculo Geral'!M42</f>
        <v>0</v>
      </c>
      <c r="G27" s="67">
        <f t="shared" si="1"/>
        <v>0</v>
      </c>
      <c r="H27" s="67">
        <f>'Recálculo Geral'!O42</f>
        <v>0</v>
      </c>
      <c r="I27" s="67">
        <f t="shared" si="2"/>
        <v>0</v>
      </c>
      <c r="J27">
        <f>'Índices Diversos'!D40</f>
        <v>14141.64687</v>
      </c>
    </row>
    <row r="28" spans="1:10" x14ac:dyDescent="0.25">
      <c r="A28">
        <f>'Recálculo Geral'!A43</f>
        <v>23</v>
      </c>
      <c r="B28" s="63">
        <f>'Recálculo Geral'!B43</f>
        <v>33694</v>
      </c>
      <c r="C28" s="29">
        <f>'Recálculo Geral'!G43</f>
        <v>134863.06354156759</v>
      </c>
      <c r="D28" s="29">
        <f>'Recálculo Geral'!H43</f>
        <v>96374.93</v>
      </c>
      <c r="E28" s="66">
        <f t="shared" si="0"/>
        <v>-203.70268550491934</v>
      </c>
      <c r="F28" s="29">
        <f>'Recálculo Geral'!M43</f>
        <v>0</v>
      </c>
      <c r="G28" s="67">
        <f t="shared" si="1"/>
        <v>0</v>
      </c>
      <c r="H28" s="67">
        <f>'Recálculo Geral'!O43</f>
        <v>0</v>
      </c>
      <c r="I28" s="67">
        <f t="shared" si="2"/>
        <v>0</v>
      </c>
      <c r="J28">
        <f>'Índices Diversos'!D41</f>
        <v>17603.522023000001</v>
      </c>
    </row>
    <row r="29" spans="1:10" x14ac:dyDescent="0.25">
      <c r="A29">
        <f>'Recálculo Geral'!A44</f>
        <v>24</v>
      </c>
      <c r="B29" s="63">
        <f>'Recálculo Geral'!B44</f>
        <v>33724</v>
      </c>
      <c r="C29" s="29">
        <f>'Recálculo Geral'!G44</f>
        <v>134863.06354156759</v>
      </c>
      <c r="D29" s="29">
        <f>'Recálculo Geral'!H44</f>
        <v>124805.54</v>
      </c>
      <c r="E29" s="66">
        <f t="shared" si="0"/>
        <v>-43.767925497185736</v>
      </c>
      <c r="F29" s="29">
        <f>'Recálculo Geral'!M44</f>
        <v>0</v>
      </c>
      <c r="G29" s="67">
        <f t="shared" si="1"/>
        <v>0</v>
      </c>
      <c r="H29" s="67">
        <f>'Recálculo Geral'!O44</f>
        <v>0</v>
      </c>
      <c r="I29" s="67">
        <f t="shared" si="2"/>
        <v>0</v>
      </c>
      <c r="J29">
        <f>'Índices Diversos'!D42</f>
        <v>21409.403483999999</v>
      </c>
    </row>
    <row r="30" spans="1:10" x14ac:dyDescent="0.25">
      <c r="A30">
        <f>'Recálculo Geral'!A45</f>
        <v>25</v>
      </c>
      <c r="B30" s="63">
        <f>'Recálculo Geral'!B45</f>
        <v>33755</v>
      </c>
      <c r="C30" s="29">
        <f>'Recálculo Geral'!G45</f>
        <v>134863.06354156759</v>
      </c>
      <c r="D30" s="29">
        <f>'Recálculo Geral'!H45</f>
        <v>124805.54</v>
      </c>
      <c r="E30" s="66">
        <f t="shared" si="0"/>
        <v>-36.219733115935711</v>
      </c>
      <c r="F30" s="29">
        <f>'Recálculo Geral'!M45</f>
        <v>0</v>
      </c>
      <c r="G30" s="67">
        <f t="shared" si="1"/>
        <v>0</v>
      </c>
      <c r="H30" s="67">
        <f>'Recálculo Geral'!O45</f>
        <v>0</v>
      </c>
      <c r="I30" s="67">
        <f t="shared" si="2"/>
        <v>0</v>
      </c>
      <c r="J30">
        <f>'Índices Diversos'!D43</f>
        <v>25871.123169999999</v>
      </c>
    </row>
    <row r="31" spans="1:10" x14ac:dyDescent="0.25">
      <c r="A31">
        <f>'Recálculo Geral'!A46</f>
        <v>26</v>
      </c>
      <c r="B31" s="63">
        <f>'Recálculo Geral'!B46</f>
        <v>33785</v>
      </c>
      <c r="C31" s="29">
        <f>'Recálculo Geral'!G46</f>
        <v>134863.06354156759</v>
      </c>
      <c r="D31" s="29">
        <f>'Recálculo Geral'!H46</f>
        <v>222010.7</v>
      </c>
      <c r="E31" s="66">
        <f t="shared" si="0"/>
        <v>252.08119545237477</v>
      </c>
      <c r="F31" s="29">
        <f>'Recálculo Geral'!M46</f>
        <v>0</v>
      </c>
      <c r="G31" s="67">
        <f t="shared" si="1"/>
        <v>0</v>
      </c>
      <c r="H31" s="67">
        <f>'Recálculo Geral'!O46</f>
        <v>0</v>
      </c>
      <c r="I31" s="67">
        <f t="shared" si="2"/>
        <v>0</v>
      </c>
      <c r="J31">
        <f>'Índices Diversos'!D44</f>
        <v>32209.548346</v>
      </c>
    </row>
    <row r="32" spans="1:10" x14ac:dyDescent="0.25">
      <c r="A32">
        <f>'Recálculo Geral'!A47</f>
        <v>27</v>
      </c>
      <c r="B32" s="63">
        <f>'Recálculo Geral'!B47</f>
        <v>33816</v>
      </c>
      <c r="C32" s="29">
        <f>'Recálculo Geral'!G47</f>
        <v>134863.06354156759</v>
      </c>
      <c r="D32" s="29">
        <f>'Recálculo Geral'!H47</f>
        <v>222010.7</v>
      </c>
      <c r="E32" s="66">
        <f t="shared" si="0"/>
        <v>208.59014932005616</v>
      </c>
      <c r="F32" s="29">
        <f>'Recálculo Geral'!M47</f>
        <v>0</v>
      </c>
      <c r="G32" s="67">
        <f t="shared" si="1"/>
        <v>0</v>
      </c>
      <c r="H32" s="67">
        <f>'Recálculo Geral'!O47</f>
        <v>0</v>
      </c>
      <c r="I32" s="67">
        <f t="shared" si="2"/>
        <v>0</v>
      </c>
      <c r="J32">
        <f>'Índices Diversos'!D45</f>
        <v>38925.239176000003</v>
      </c>
    </row>
    <row r="33" spans="1:10" x14ac:dyDescent="0.25">
      <c r="A33">
        <f>'Recálculo Geral'!A48</f>
        <v>28</v>
      </c>
      <c r="B33" s="63">
        <f>'Recálculo Geral'!B48</f>
        <v>33847</v>
      </c>
      <c r="C33" s="29">
        <f>'Recálculo Geral'!G48</f>
        <v>134863.06354156759</v>
      </c>
      <c r="D33" s="29">
        <f>'Recálculo Geral'!H48</f>
        <v>274183.03000000003</v>
      </c>
      <c r="E33" s="66">
        <f t="shared" si="0"/>
        <v>273.15365908107702</v>
      </c>
      <c r="F33" s="29">
        <f>'Recálculo Geral'!M48</f>
        <v>0</v>
      </c>
      <c r="G33" s="67">
        <f t="shared" si="1"/>
        <v>0</v>
      </c>
      <c r="H33" s="67">
        <f>'Recálculo Geral'!O48</f>
        <v>0</v>
      </c>
      <c r="I33" s="67">
        <f t="shared" si="2"/>
        <v>0</v>
      </c>
      <c r="J33">
        <f>'Índices Diversos'!D46</f>
        <v>47519.931986000003</v>
      </c>
    </row>
    <row r="34" spans="1:10" x14ac:dyDescent="0.25">
      <c r="A34">
        <f>'Recálculo Geral'!A49</f>
        <v>29</v>
      </c>
      <c r="B34" s="63">
        <f>'Recálculo Geral'!B49</f>
        <v>33877</v>
      </c>
      <c r="C34" s="29">
        <f>'Recálculo Geral'!G49</f>
        <v>134863.06354156759</v>
      </c>
      <c r="D34" s="29">
        <f>'Recálculo Geral'!H49</f>
        <v>274183.03000000003</v>
      </c>
      <c r="E34" s="66">
        <f t="shared" si="0"/>
        <v>223.20122494138718</v>
      </c>
      <c r="F34" s="29">
        <f>'Recálculo Geral'!M49</f>
        <v>0</v>
      </c>
      <c r="G34" s="67">
        <f t="shared" si="1"/>
        <v>0</v>
      </c>
      <c r="H34" s="67">
        <f>'Recálculo Geral'!O49</f>
        <v>0</v>
      </c>
      <c r="I34" s="67">
        <f t="shared" si="2"/>
        <v>0</v>
      </c>
      <c r="J34">
        <f>'Índices Diversos'!D47</f>
        <v>58154.892763999997</v>
      </c>
    </row>
    <row r="35" spans="1:10" x14ac:dyDescent="0.25">
      <c r="A35">
        <f>'Recálculo Geral'!A50</f>
        <v>30</v>
      </c>
      <c r="B35" s="63">
        <f>'Recálculo Geral'!B50</f>
        <v>33908</v>
      </c>
      <c r="C35" s="29">
        <f>'Recálculo Geral'!G50</f>
        <v>134863.06354156759</v>
      </c>
      <c r="D35" s="29">
        <f>'Recálculo Geral'!H50</f>
        <v>504047.66</v>
      </c>
      <c r="E35" s="66">
        <f t="shared" si="0"/>
        <v>477.06236086868574</v>
      </c>
      <c r="F35" s="29">
        <f>'Recálculo Geral'!M50</f>
        <v>2472.9081907911896</v>
      </c>
      <c r="G35" s="67">
        <f t="shared" si="1"/>
        <v>3.1955055303700481</v>
      </c>
      <c r="H35" s="67">
        <f>'Recálculo Geral'!O50</f>
        <v>2472.9081907911896</v>
      </c>
      <c r="I35" s="67">
        <f t="shared" si="2"/>
        <v>3.1955055303700481</v>
      </c>
      <c r="J35">
        <f>'Índices Diversos'!D48</f>
        <v>72100.436048000003</v>
      </c>
    </row>
    <row r="36" spans="1:10" x14ac:dyDescent="0.25">
      <c r="A36">
        <f>'Recálculo Geral'!A51</f>
        <v>31</v>
      </c>
      <c r="B36" s="63">
        <f>'Recálculo Geral'!B51</f>
        <v>33938</v>
      </c>
      <c r="C36" s="29">
        <f>'Recálculo Geral'!G51</f>
        <v>134863.06354156759</v>
      </c>
      <c r="D36" s="29">
        <f>'Recálculo Geral'!H51</f>
        <v>504047.66</v>
      </c>
      <c r="E36" s="66">
        <f t="shared" si="0"/>
        <v>378.41069316445703</v>
      </c>
      <c r="F36" s="29">
        <f>'Recálculo Geral'!M51</f>
        <v>2472.9081907911896</v>
      </c>
      <c r="G36" s="67">
        <f t="shared" si="1"/>
        <v>2.5347073295749465</v>
      </c>
      <c r="H36" s="67">
        <f>'Recálculo Geral'!O51</f>
        <v>2472.9081907911896</v>
      </c>
      <c r="I36" s="67">
        <f t="shared" si="2"/>
        <v>2.5347073295749465</v>
      </c>
      <c r="J36">
        <f>'Índices Diversos'!D49</f>
        <v>90897.019725000006</v>
      </c>
    </row>
    <row r="37" spans="1:10" x14ac:dyDescent="0.25">
      <c r="A37">
        <f>'Recálculo Geral'!A52</f>
        <v>32</v>
      </c>
      <c r="B37" s="63">
        <f>'Recálculo Geral'!B52</f>
        <v>33969</v>
      </c>
      <c r="C37" s="29">
        <f>'Recálculo Geral'!G52</f>
        <v>134863.06354156759</v>
      </c>
      <c r="D37" s="29">
        <f>'Recálculo Geral'!H52</f>
        <v>655261.96</v>
      </c>
      <c r="E37" s="66">
        <f t="shared" si="0"/>
        <v>434.04988985525506</v>
      </c>
      <c r="F37" s="29">
        <f>'Recálculo Geral'!M52</f>
        <v>2472.9081907911896</v>
      </c>
      <c r="G37" s="67">
        <f t="shared" si="1"/>
        <v>2.0625822520759525</v>
      </c>
      <c r="H37" s="67">
        <f>'Recálculo Geral'!O52</f>
        <v>2472.9081907911896</v>
      </c>
      <c r="I37" s="67">
        <f t="shared" si="2"/>
        <v>2.0625822520759525</v>
      </c>
      <c r="J37">
        <f>'Índices Diversos'!D50</f>
        <v>111703.34754</v>
      </c>
    </row>
    <row r="38" spans="1:10" x14ac:dyDescent="0.25">
      <c r="A38">
        <f>'Recálculo Geral'!A53</f>
        <v>33</v>
      </c>
      <c r="B38" s="63">
        <f>'Recálculo Geral'!B53</f>
        <v>34000</v>
      </c>
      <c r="C38" s="29">
        <f>'Recálculo Geral'!G53</f>
        <v>134863.06354156759</v>
      </c>
      <c r="D38" s="29">
        <f>'Recálculo Geral'!H53</f>
        <v>765789.94</v>
      </c>
      <c r="E38" s="66">
        <f t="shared" si="0"/>
        <v>419.04612859296844</v>
      </c>
      <c r="F38" s="29">
        <f>'Recálculo Geral'!M53</f>
        <v>2472.9081907911896</v>
      </c>
      <c r="G38" s="67">
        <f t="shared" si="1"/>
        <v>1.6424448575304313</v>
      </c>
      <c r="H38" s="67">
        <f>'Recálculo Geral'!O53</f>
        <v>2472.9081907911896</v>
      </c>
      <c r="I38" s="67">
        <f t="shared" si="2"/>
        <v>1.6424448575304313</v>
      </c>
      <c r="J38">
        <f>'Índices Diversos'!D51</f>
        <v>140277.06383999999</v>
      </c>
    </row>
    <row r="39" spans="1:10" x14ac:dyDescent="0.25">
      <c r="A39">
        <f>'Recálculo Geral'!A54</f>
        <v>34</v>
      </c>
      <c r="B39" s="63">
        <f>'Recálculo Geral'!B54</f>
        <v>34028</v>
      </c>
      <c r="C39" s="29">
        <f>'Recálculo Geral'!G54</f>
        <v>1726950.7929382632</v>
      </c>
      <c r="D39" s="29">
        <f>'Recálculo Geral'!H54</f>
        <v>1430647.23</v>
      </c>
      <c r="E39" s="66">
        <f t="shared" si="0"/>
        <v>-152.82872246163674</v>
      </c>
      <c r="F39" s="29">
        <f>'Recálculo Geral'!M54</f>
        <v>0</v>
      </c>
      <c r="G39" s="67">
        <f t="shared" si="1"/>
        <v>0</v>
      </c>
      <c r="H39" s="67">
        <f>'Recálculo Geral'!O54</f>
        <v>0</v>
      </c>
      <c r="I39" s="67">
        <f t="shared" si="2"/>
        <v>0</v>
      </c>
      <c r="J39">
        <f>'Índices Diversos'!D52</f>
        <v>180634.77510599999</v>
      </c>
    </row>
    <row r="40" spans="1:10" x14ac:dyDescent="0.25">
      <c r="A40">
        <f>'Recálculo Geral'!A55</f>
        <v>35</v>
      </c>
      <c r="B40" s="63">
        <f>'Recálculo Geral'!B55</f>
        <v>34059</v>
      </c>
      <c r="C40" s="29">
        <f>'Recálculo Geral'!G55</f>
        <v>1726950.7929382632</v>
      </c>
      <c r="D40" s="29">
        <f>'Recálculo Geral'!H55</f>
        <v>1430647.23</v>
      </c>
      <c r="E40" s="66">
        <f t="shared" si="0"/>
        <v>-122.46872542845084</v>
      </c>
      <c r="F40" s="29">
        <f>'Recálculo Geral'!M55</f>
        <v>0</v>
      </c>
      <c r="G40" s="67">
        <f t="shared" si="1"/>
        <v>0</v>
      </c>
      <c r="H40" s="67">
        <f>'Recálculo Geral'!O55</f>
        <v>0</v>
      </c>
      <c r="I40" s="67">
        <f t="shared" si="2"/>
        <v>0</v>
      </c>
      <c r="J40">
        <f>'Índices Diversos'!D53</f>
        <v>225414.13585399999</v>
      </c>
    </row>
    <row r="41" spans="1:10" x14ac:dyDescent="0.25">
      <c r="A41">
        <f>'Recálculo Geral'!A56</f>
        <v>36</v>
      </c>
      <c r="B41" s="63">
        <f>'Recálculo Geral'!B56</f>
        <v>34089</v>
      </c>
      <c r="C41" s="29">
        <f>'Recálculo Geral'!G56</f>
        <v>1726950.7929382632</v>
      </c>
      <c r="D41" s="29">
        <f>'Recálculo Geral'!H56</f>
        <v>1955265.56</v>
      </c>
      <c r="E41" s="66">
        <f t="shared" si="0"/>
        <v>73.967293577246139</v>
      </c>
      <c r="F41" s="29">
        <f>'Recálculo Geral'!M56</f>
        <v>0</v>
      </c>
      <c r="G41" s="67">
        <f t="shared" si="1"/>
        <v>0</v>
      </c>
      <c r="H41" s="67">
        <f>'Recálculo Geral'!O56</f>
        <v>0</v>
      </c>
      <c r="I41" s="67">
        <f t="shared" si="2"/>
        <v>0</v>
      </c>
      <c r="J41">
        <f>'Índices Diversos'!D54</f>
        <v>287583.35452200001</v>
      </c>
    </row>
    <row r="42" spans="1:10" x14ac:dyDescent="0.25">
      <c r="A42">
        <f>'Recálculo Geral'!A57</f>
        <v>37</v>
      </c>
      <c r="B42" s="63">
        <f>'Recálculo Geral'!B57</f>
        <v>34120</v>
      </c>
      <c r="C42" s="29">
        <f>'Recálculo Geral'!G57</f>
        <v>1726950.7929382632</v>
      </c>
      <c r="D42" s="29">
        <f>'Recálculo Geral'!H57</f>
        <v>1955265.56</v>
      </c>
      <c r="E42" s="66">
        <f t="shared" si="0"/>
        <v>57.620389169918788</v>
      </c>
      <c r="F42" s="29">
        <f>'Recálculo Geral'!M57</f>
        <v>0</v>
      </c>
      <c r="G42" s="67">
        <f t="shared" si="1"/>
        <v>0</v>
      </c>
      <c r="H42" s="67">
        <f>'Recálculo Geral'!O57</f>
        <v>0</v>
      </c>
      <c r="I42" s="67">
        <f t="shared" si="2"/>
        <v>0</v>
      </c>
      <c r="J42">
        <f>'Índices Diversos'!D55</f>
        <v>369170.75219899998</v>
      </c>
    </row>
    <row r="43" spans="1:10" x14ac:dyDescent="0.25">
      <c r="A43">
        <f>'Recálculo Geral'!A58</f>
        <v>38</v>
      </c>
      <c r="B43" s="63">
        <f>'Recálculo Geral'!B58</f>
        <v>34150</v>
      </c>
      <c r="C43" s="29">
        <f>'Recálculo Geral'!G58</f>
        <v>1726950.7929382632</v>
      </c>
      <c r="D43" s="29">
        <f>'Recálculo Geral'!H58</f>
        <v>3778544.82</v>
      </c>
      <c r="E43" s="66">
        <f t="shared" si="0"/>
        <v>408.39730153004422</v>
      </c>
      <c r="F43" s="29">
        <f>'Recálculo Geral'!M58</f>
        <v>0</v>
      </c>
      <c r="G43" s="67">
        <f t="shared" si="1"/>
        <v>0</v>
      </c>
      <c r="H43" s="67">
        <f>'Recálculo Geral'!O58</f>
        <v>0</v>
      </c>
      <c r="I43" s="67">
        <f t="shared" si="2"/>
        <v>0</v>
      </c>
      <c r="J43">
        <f>'Índices Diversos'!D56</f>
        <v>468034.67963700002</v>
      </c>
    </row>
    <row r="44" spans="1:10" x14ac:dyDescent="0.25">
      <c r="A44">
        <f>'Recálculo Geral'!A59</f>
        <v>39</v>
      </c>
      <c r="B44" s="63">
        <f>'Recálculo Geral'!B59</f>
        <v>34181</v>
      </c>
      <c r="C44" s="29">
        <f>'Recálculo Geral'!G59</f>
        <v>1726950.7929382632</v>
      </c>
      <c r="D44" s="29">
        <f>'Recálculo Geral'!H59</f>
        <v>3778.54</v>
      </c>
      <c r="E44" s="66">
        <f t="shared" si="0"/>
        <v>-263.11309617589734</v>
      </c>
      <c r="F44" s="29">
        <f>'Recálculo Geral'!M59</f>
        <v>0</v>
      </c>
      <c r="G44" s="67">
        <f t="shared" si="1"/>
        <v>0</v>
      </c>
      <c r="H44" s="67">
        <f>'Recálculo Geral'!O59</f>
        <v>0</v>
      </c>
      <c r="I44" s="67">
        <f t="shared" si="2"/>
        <v>0</v>
      </c>
      <c r="J44">
        <f>'Índices Diversos'!D57</f>
        <v>610176.811842</v>
      </c>
    </row>
    <row r="45" spans="1:10" x14ac:dyDescent="0.25">
      <c r="A45">
        <f>'Recálculo Geral'!A61</f>
        <v>40</v>
      </c>
      <c r="B45" s="63">
        <f>'Recálculo Geral'!B61</f>
        <v>34212</v>
      </c>
      <c r="C45" s="29">
        <f>'Recálculo Geral'!G61</f>
        <v>1726.9507929382632</v>
      </c>
      <c r="D45" s="29">
        <f>'Recálculo Geral'!H61</f>
        <v>5307.3</v>
      </c>
      <c r="E45" s="66">
        <f t="shared" si="0"/>
        <v>417.28686359738293</v>
      </c>
      <c r="F45" s="29">
        <v>0</v>
      </c>
      <c r="G45" s="67">
        <f t="shared" si="1"/>
        <v>0</v>
      </c>
      <c r="H45" s="67">
        <f>'Recálculo Geral'!O60</f>
        <v>0</v>
      </c>
      <c r="I45" s="67">
        <f t="shared" si="2"/>
        <v>0</v>
      </c>
      <c r="J45">
        <f>'Índices Diversos'!D58</f>
        <v>799.39264100000003</v>
      </c>
    </row>
    <row r="46" spans="1:10" x14ac:dyDescent="0.25">
      <c r="A46">
        <f>'Recálculo Geral'!A62</f>
        <v>41</v>
      </c>
      <c r="B46" s="63">
        <f>'Recálculo Geral'!B62</f>
        <v>34242</v>
      </c>
      <c r="C46" s="29">
        <f>'Recálculo Geral'!G62</f>
        <v>1726.9507929382632</v>
      </c>
      <c r="D46" s="29">
        <f>'Recálculo Geral'!H62</f>
        <v>6329.49</v>
      </c>
      <c r="E46" s="66">
        <f t="shared" si="0"/>
        <v>402.29660907217976</v>
      </c>
      <c r="F46" s="29">
        <f>'Recálculo Geral'!M62</f>
        <v>0</v>
      </c>
      <c r="G46" s="67">
        <f t="shared" si="1"/>
        <v>0</v>
      </c>
      <c r="H46" s="67">
        <f>'Recálculo Geral'!O61</f>
        <v>0</v>
      </c>
      <c r="I46" s="67">
        <f t="shared" si="2"/>
        <v>0</v>
      </c>
      <c r="J46">
        <f>'Índices Diversos'!D59</f>
        <v>1065.9101470000001</v>
      </c>
    </row>
    <row r="47" spans="1:10" x14ac:dyDescent="0.25">
      <c r="A47">
        <f>'Recálculo Geral'!A63</f>
        <v>42</v>
      </c>
      <c r="B47" s="63">
        <f>'Recálculo Geral'!B63</f>
        <v>34273</v>
      </c>
      <c r="C47" s="29">
        <f>'Recálculo Geral'!G63</f>
        <v>1726.9507929382632</v>
      </c>
      <c r="D47" s="29">
        <f>'Recálculo Geral'!H63</f>
        <v>10987.57</v>
      </c>
      <c r="E47" s="66">
        <f t="shared" si="0"/>
        <v>596.80594424881951</v>
      </c>
      <c r="F47" s="29">
        <f>'Recálculo Geral'!M63</f>
        <v>0</v>
      </c>
      <c r="G47" s="67">
        <f t="shared" si="1"/>
        <v>0</v>
      </c>
      <c r="H47" s="67">
        <f>'Recálculo Geral'!O62</f>
        <v>0</v>
      </c>
      <c r="I47" s="67">
        <f t="shared" si="2"/>
        <v>0</v>
      </c>
      <c r="J47">
        <f>'Índices Diversos'!D60</f>
        <v>1445.6939319999999</v>
      </c>
    </row>
    <row r="48" spans="1:10" x14ac:dyDescent="0.25">
      <c r="A48">
        <f>'Recálculo Geral'!A64</f>
        <v>43</v>
      </c>
      <c r="B48" s="63">
        <f>'Recálculo Geral'!B64</f>
        <v>34303</v>
      </c>
      <c r="C48" s="29">
        <f>'Recálculo Geral'!G64</f>
        <v>1726.9507929382632</v>
      </c>
      <c r="D48" s="29">
        <f>'Recálculo Geral'!H64</f>
        <v>13753.14</v>
      </c>
      <c r="E48" s="66">
        <f t="shared" si="0"/>
        <v>577.86661027362277</v>
      </c>
      <c r="F48" s="29">
        <f>'Recálculo Geral'!M64</f>
        <v>0</v>
      </c>
      <c r="G48" s="67">
        <f t="shared" si="1"/>
        <v>0</v>
      </c>
      <c r="H48" s="67">
        <f>'Recálculo Geral'!O63</f>
        <v>0</v>
      </c>
      <c r="I48" s="67">
        <f t="shared" si="2"/>
        <v>0</v>
      </c>
      <c r="J48">
        <f>'Índices Diversos'!D61</f>
        <v>1938.9647010000001</v>
      </c>
    </row>
    <row r="49" spans="1:10" x14ac:dyDescent="0.25">
      <c r="A49">
        <f>'Recálculo Geral'!A65</f>
        <v>44</v>
      </c>
      <c r="B49" s="63">
        <f>'Recálculo Geral'!B65</f>
        <v>34334</v>
      </c>
      <c r="C49" s="29">
        <f>'Recálculo Geral'!G65</f>
        <v>1726.9507929382632</v>
      </c>
      <c r="D49" s="29">
        <f>'Recálculo Geral'!H65</f>
        <v>17180.419999999998</v>
      </c>
      <c r="E49" s="66">
        <f t="shared" si="0"/>
        <v>545.9924681091735</v>
      </c>
      <c r="F49" s="29">
        <f>'Recálculo Geral'!M65</f>
        <v>0</v>
      </c>
      <c r="G49" s="67">
        <f t="shared" si="1"/>
        <v>0</v>
      </c>
      <c r="H49" s="67">
        <f>'Recálculo Geral'!O64</f>
        <v>0</v>
      </c>
      <c r="I49" s="67">
        <f t="shared" si="2"/>
        <v>0</v>
      </c>
      <c r="J49">
        <f>'Índices Diversos'!D62</f>
        <v>2636.9919930000001</v>
      </c>
    </row>
    <row r="50" spans="1:10" x14ac:dyDescent="0.25">
      <c r="A50">
        <f>'Recálculo Geral'!A66</f>
        <v>45</v>
      </c>
      <c r="B50" s="63">
        <f>'Recálculo Geral'!B66</f>
        <v>34365</v>
      </c>
      <c r="C50" s="29">
        <f>'Recálculo Geral'!G66</f>
        <v>1726.9507929382632</v>
      </c>
      <c r="D50" s="29">
        <f>'Recálculo Geral'!H66</f>
        <v>21456.63</v>
      </c>
      <c r="E50" s="66">
        <f t="shared" si="0"/>
        <v>506.11841253322444</v>
      </c>
      <c r="F50" s="29">
        <f>'Recálculo Geral'!M66</f>
        <v>388.67188484624853</v>
      </c>
      <c r="G50" s="67">
        <f t="shared" si="1"/>
        <v>9.9704610140985341</v>
      </c>
      <c r="H50" s="67">
        <f>'Recálculo Geral'!O65</f>
        <v>0</v>
      </c>
      <c r="I50" s="67">
        <f t="shared" si="2"/>
        <v>0</v>
      </c>
      <c r="J50">
        <f>'Índices Diversos'!D63</f>
        <v>3631.929071</v>
      </c>
    </row>
    <row r="51" spans="1:10" x14ac:dyDescent="0.25">
      <c r="A51">
        <f>'Recálculo Geral'!A67</f>
        <v>46</v>
      </c>
      <c r="B51" s="63">
        <f>'Recálculo Geral'!B67</f>
        <v>34393</v>
      </c>
      <c r="C51" s="29">
        <f>'Recálculo Geral'!G67</f>
        <v>54423.341597780942</v>
      </c>
      <c r="D51" s="29">
        <f>'Recálculo Geral'!H67</f>
        <v>42611.88</v>
      </c>
      <c r="E51" s="66">
        <f t="shared" si="0"/>
        <v>-214.40362644239144</v>
      </c>
      <c r="F51" s="29">
        <f>'Recálculo Geral'!M67</f>
        <v>0</v>
      </c>
      <c r="G51" s="67">
        <f t="shared" si="1"/>
        <v>0</v>
      </c>
      <c r="H51" s="67">
        <f>'Recálculo Geral'!O66</f>
        <v>388.67188484624853</v>
      </c>
      <c r="I51" s="67">
        <f t="shared" si="2"/>
        <v>7.0552370608300681</v>
      </c>
      <c r="J51">
        <f>'Índices Diversos'!D64</f>
        <v>5132.6421630000004</v>
      </c>
    </row>
    <row r="52" spans="1:10" x14ac:dyDescent="0.25">
      <c r="A52">
        <f>'Recálculo Geral'!A68</f>
        <v>47</v>
      </c>
      <c r="B52" s="63">
        <f>'Recálculo Geral'!B68</f>
        <v>34424</v>
      </c>
      <c r="C52" s="29">
        <f>'Recálculo Geral'!G68</f>
        <v>54423.341597780942</v>
      </c>
      <c r="D52" s="29">
        <f>'Recálculo Geral'!H68</f>
        <v>55502.12</v>
      </c>
      <c r="E52" s="66">
        <f t="shared" si="0"/>
        <v>13.930544205023102</v>
      </c>
      <c r="F52" s="29">
        <f>'Recálculo Geral'!M68</f>
        <v>0</v>
      </c>
      <c r="G52" s="67">
        <f t="shared" si="1"/>
        <v>0</v>
      </c>
      <c r="H52" s="67">
        <f>'Recálculo Geral'!O67</f>
        <v>0</v>
      </c>
      <c r="I52" s="67">
        <f t="shared" si="2"/>
        <v>0</v>
      </c>
      <c r="J52">
        <f>'Índices Diversos'!D65</f>
        <v>7214.9550879999997</v>
      </c>
    </row>
    <row r="53" spans="1:10" x14ac:dyDescent="0.25">
      <c r="A53">
        <f>'Recálculo Geral'!A69</f>
        <v>48</v>
      </c>
      <c r="B53" s="63">
        <f>'Recálculo Geral'!B69</f>
        <v>34454</v>
      </c>
      <c r="C53" s="29">
        <f>'Recálculo Geral'!G69</f>
        <v>54423.341597780942</v>
      </c>
      <c r="D53" s="29">
        <f>'Recálculo Geral'!H69</f>
        <v>71074.899999999994</v>
      </c>
      <c r="E53" s="66">
        <f t="shared" si="0"/>
        <v>150.2836703355986</v>
      </c>
      <c r="F53" s="29">
        <f>'Recálculo Geral'!M69</f>
        <v>0</v>
      </c>
      <c r="G53" s="67">
        <f t="shared" si="1"/>
        <v>0</v>
      </c>
      <c r="H53" s="67">
        <f>'Recálculo Geral'!O68</f>
        <v>0</v>
      </c>
      <c r="I53" s="67">
        <f t="shared" si="2"/>
        <v>0</v>
      </c>
      <c r="J53">
        <f>'Índices Diversos'!D66</f>
        <v>10323.157739</v>
      </c>
    </row>
    <row r="54" spans="1:10" x14ac:dyDescent="0.25">
      <c r="A54">
        <f>'Recálculo Geral'!A70</f>
        <v>49</v>
      </c>
      <c r="B54" s="63">
        <f>'Recálculo Geral'!B70</f>
        <v>34485</v>
      </c>
      <c r="C54" s="29">
        <f>'Recálculo Geral'!G70</f>
        <v>54423.341597780942</v>
      </c>
      <c r="D54" s="29">
        <f>'Recálculo Geral'!H70</f>
        <v>101065.95</v>
      </c>
      <c r="E54" s="66">
        <f t="shared" si="0"/>
        <v>294.66536514712408</v>
      </c>
      <c r="F54" s="29">
        <f>'Recálculo Geral'!M70</f>
        <v>0</v>
      </c>
      <c r="G54" s="67">
        <f t="shared" si="1"/>
        <v>0</v>
      </c>
      <c r="H54" s="67">
        <f>'Recálculo Geral'!O69</f>
        <v>0</v>
      </c>
      <c r="I54" s="67">
        <f t="shared" si="2"/>
        <v>0</v>
      </c>
      <c r="J54">
        <f>'Índices Diversos'!D67</f>
        <v>14747.663145</v>
      </c>
    </row>
    <row r="55" spans="1:10" x14ac:dyDescent="0.25">
      <c r="A55">
        <f>'Recálculo Geral'!A71</f>
        <v>50</v>
      </c>
      <c r="B55" s="63">
        <f>'Recálculo Geral'!B71</f>
        <v>34515</v>
      </c>
      <c r="C55" s="29">
        <f>'Recálculo Geral'!G71</f>
        <v>54423.341597780942</v>
      </c>
      <c r="D55" s="29">
        <f>'Recálculo Geral'!H71</f>
        <v>52.07</v>
      </c>
      <c r="E55" s="66">
        <f t="shared" si="0"/>
        <v>-240.65810177457354</v>
      </c>
      <c r="F55" s="29">
        <f>'Recálculo Geral'!M71</f>
        <v>0</v>
      </c>
      <c r="G55" s="67">
        <f t="shared" si="1"/>
        <v>0</v>
      </c>
      <c r="H55" s="67">
        <f>'Recálculo Geral'!O70</f>
        <v>0</v>
      </c>
      <c r="I55" s="67">
        <f t="shared" si="2"/>
        <v>0</v>
      </c>
      <c r="J55">
        <f>'Índices Diversos'!D68</f>
        <v>21049.339606000001</v>
      </c>
    </row>
    <row r="56" spans="1:10" x14ac:dyDescent="0.25">
      <c r="A56">
        <f>'Recálculo Geral'!A73</f>
        <v>51</v>
      </c>
      <c r="B56" s="63">
        <f>'Recálculo Geral'!B73</f>
        <v>34546</v>
      </c>
      <c r="C56" s="29">
        <f>'Recálculo Geral'!G73</f>
        <v>19.790306035556707</v>
      </c>
      <c r="D56" s="29">
        <f>'Recálculo Geral'!H73</f>
        <v>76.31</v>
      </c>
      <c r="E56" s="66">
        <f t="shared" si="0"/>
        <v>464.08564117062843</v>
      </c>
      <c r="F56" s="29">
        <f>'Recálculo Geral'!M73</f>
        <v>0</v>
      </c>
      <c r="G56" s="67">
        <f t="shared" si="1"/>
        <v>0</v>
      </c>
      <c r="H56" s="67">
        <f>'Recálculo Geral'!O71</f>
        <v>0</v>
      </c>
      <c r="I56" s="67">
        <f t="shared" si="2"/>
        <v>0</v>
      </c>
      <c r="J56">
        <f>'Índices Diversos'!D69</f>
        <v>11.346741</v>
      </c>
    </row>
    <row r="57" spans="1:10" x14ac:dyDescent="0.25">
      <c r="A57">
        <f>'Recálculo Geral'!A74</f>
        <v>52</v>
      </c>
      <c r="B57" s="63">
        <f>'Recálculo Geral'!B74</f>
        <v>34577</v>
      </c>
      <c r="C57" s="29">
        <f>'Recálculo Geral'!G74</f>
        <v>19.790306035556707</v>
      </c>
      <c r="D57" s="29">
        <f>'Recálculo Geral'!H74</f>
        <v>76.31</v>
      </c>
      <c r="E57" s="66">
        <f t="shared" si="0"/>
        <v>437.48649514640056</v>
      </c>
      <c r="F57" s="29">
        <f>'Recálculo Geral'!M74</f>
        <v>0</v>
      </c>
      <c r="G57" s="67">
        <f t="shared" si="1"/>
        <v>0</v>
      </c>
      <c r="H57" s="67">
        <f>'Recálculo Geral'!O72</f>
        <v>0</v>
      </c>
      <c r="I57" s="67">
        <f t="shared" si="2"/>
        <v>0</v>
      </c>
      <c r="J57">
        <f>'Índices Diversos'!D70</f>
        <v>12.036621999999999</v>
      </c>
    </row>
    <row r="58" spans="1:10" x14ac:dyDescent="0.25">
      <c r="A58">
        <f>'Recálculo Geral'!A75</f>
        <v>53</v>
      </c>
      <c r="B58" s="63">
        <f>'Recálculo Geral'!B75</f>
        <v>34607</v>
      </c>
      <c r="C58" s="29">
        <f>'Recálculo Geral'!G75</f>
        <v>19.790306035556707</v>
      </c>
      <c r="D58" s="29">
        <f>'Recálculo Geral'!H75</f>
        <v>83.94</v>
      </c>
      <c r="E58" s="66">
        <f t="shared" si="0"/>
        <v>470.83819993617817</v>
      </c>
      <c r="F58" s="29">
        <f>'Recálculo Geral'!M75</f>
        <v>0</v>
      </c>
      <c r="G58" s="67">
        <f t="shared" si="1"/>
        <v>0</v>
      </c>
      <c r="H58" s="67">
        <f>'Recálculo Geral'!O73</f>
        <v>0</v>
      </c>
      <c r="I58" s="67">
        <f t="shared" si="2"/>
        <v>0</v>
      </c>
      <c r="J58">
        <f>'Índices Diversos'!D71</f>
        <v>12.693821</v>
      </c>
    </row>
    <row r="59" spans="1:10" x14ac:dyDescent="0.25">
      <c r="A59">
        <f>'Recálculo Geral'!A76</f>
        <v>54</v>
      </c>
      <c r="B59" s="63">
        <f>'Recálculo Geral'!B76</f>
        <v>34638</v>
      </c>
      <c r="C59" s="29">
        <f>'Recálculo Geral'!G76</f>
        <v>19.790306035556707</v>
      </c>
      <c r="D59" s="29">
        <f>'Recálculo Geral'!H76</f>
        <v>76.31</v>
      </c>
      <c r="E59" s="66">
        <f t="shared" si="0"/>
        <v>408.66561624918756</v>
      </c>
      <c r="F59" s="29">
        <f>'Recálculo Geral'!M76</f>
        <v>0</v>
      </c>
      <c r="G59" s="67">
        <f t="shared" si="1"/>
        <v>0</v>
      </c>
      <c r="H59" s="67">
        <f>'Recálculo Geral'!O74</f>
        <v>0</v>
      </c>
      <c r="I59" s="67">
        <f t="shared" si="2"/>
        <v>0</v>
      </c>
      <c r="J59">
        <f>'Índices Diversos'!D72</f>
        <v>12.885497000000001</v>
      </c>
    </row>
    <row r="60" spans="1:10" x14ac:dyDescent="0.25">
      <c r="A60">
        <f>'Recálculo Geral'!A77</f>
        <v>55</v>
      </c>
      <c r="B60" s="63">
        <f>'Recálculo Geral'!B77</f>
        <v>34668</v>
      </c>
      <c r="C60" s="29">
        <f>'Recálculo Geral'!G77</f>
        <v>19.790306035556707</v>
      </c>
      <c r="D60" s="29">
        <f>'Recálculo Geral'!H77</f>
        <v>77.959999999999994</v>
      </c>
      <c r="E60" s="66">
        <f t="shared" si="0"/>
        <v>412.91571585581022</v>
      </c>
      <c r="F60" s="29">
        <f>'Recálculo Geral'!M77</f>
        <v>0</v>
      </c>
      <c r="G60" s="67">
        <f t="shared" si="1"/>
        <v>0</v>
      </c>
      <c r="H60" s="67">
        <f>'Recálculo Geral'!O75</f>
        <v>0</v>
      </c>
      <c r="I60" s="67">
        <f t="shared" si="2"/>
        <v>0</v>
      </c>
      <c r="J60">
        <f>'Índices Diversos'!D73</f>
        <v>13.125166999999999</v>
      </c>
    </row>
    <row r="61" spans="1:10" x14ac:dyDescent="0.25">
      <c r="A61">
        <f>'Recálculo Geral'!A78</f>
        <v>56</v>
      </c>
      <c r="B61" s="63">
        <f>'Recálculo Geral'!B78</f>
        <v>34699</v>
      </c>
      <c r="C61" s="29">
        <f>'Recálculo Geral'!G78</f>
        <v>19.790306035556707</v>
      </c>
      <c r="D61" s="29">
        <f>'Recálculo Geral'!H78</f>
        <v>85.75</v>
      </c>
      <c r="E61" s="66">
        <f t="shared" si="0"/>
        <v>453.38705857960946</v>
      </c>
      <c r="F61" s="29">
        <f>'Recálculo Geral'!M78</f>
        <v>0</v>
      </c>
      <c r="G61" s="67">
        <f t="shared" si="1"/>
        <v>0</v>
      </c>
      <c r="H61" s="67">
        <f>'Recálculo Geral'!O76</f>
        <v>0</v>
      </c>
      <c r="I61" s="67">
        <f t="shared" si="2"/>
        <v>0</v>
      </c>
      <c r="J61">
        <f>'Índices Diversos'!D74</f>
        <v>13.554359</v>
      </c>
    </row>
    <row r="62" spans="1:10" x14ac:dyDescent="0.25">
      <c r="A62">
        <f>'Recálculo Geral'!A79</f>
        <v>57</v>
      </c>
      <c r="B62" s="63">
        <f>'Recálculo Geral'!B79</f>
        <v>34730</v>
      </c>
      <c r="C62" s="29">
        <f>'Recálculo Geral'!G79</f>
        <v>19.790306035556707</v>
      </c>
      <c r="D62" s="29">
        <f>'Recálculo Geral'!H79</f>
        <v>77.959999999999994</v>
      </c>
      <c r="E62" s="66">
        <f t="shared" si="0"/>
        <v>391.27210052588634</v>
      </c>
      <c r="F62" s="29">
        <f>'Recálculo Geral'!M79</f>
        <v>0</v>
      </c>
      <c r="G62" s="67">
        <f t="shared" si="1"/>
        <v>0</v>
      </c>
      <c r="H62" s="67">
        <f>'Recálculo Geral'!O77</f>
        <v>0</v>
      </c>
      <c r="I62" s="67">
        <f t="shared" si="2"/>
        <v>0</v>
      </c>
      <c r="J62">
        <f>'Índices Diversos'!D75</f>
        <v>13.851198999999999</v>
      </c>
    </row>
    <row r="63" spans="1:10" x14ac:dyDescent="0.25">
      <c r="A63">
        <f>'Recálculo Geral'!A80</f>
        <v>58</v>
      </c>
      <c r="B63" s="63">
        <f>'Recálculo Geral'!B80</f>
        <v>34758</v>
      </c>
      <c r="C63" s="29">
        <f>'Recálculo Geral'!G80</f>
        <v>108.54985738003231</v>
      </c>
      <c r="D63" s="29">
        <f>'Recálculo Geral'!H80</f>
        <v>148.43</v>
      </c>
      <c r="E63" s="66">
        <f t="shared" si="0"/>
        <v>263.84324689609593</v>
      </c>
      <c r="F63" s="29">
        <f>'Recálculo Geral'!M80</f>
        <v>0</v>
      </c>
      <c r="G63" s="67">
        <f t="shared" si="1"/>
        <v>0</v>
      </c>
      <c r="H63" s="67">
        <f>'Recálculo Geral'!O78</f>
        <v>0</v>
      </c>
      <c r="I63" s="67">
        <f t="shared" si="2"/>
        <v>0</v>
      </c>
      <c r="J63">
        <f>'Índices Diversos'!D76</f>
        <v>14.082514</v>
      </c>
    </row>
    <row r="64" spans="1:10" x14ac:dyDescent="0.25">
      <c r="A64">
        <f>'Recálculo Geral'!A81</f>
        <v>59</v>
      </c>
      <c r="B64" s="63">
        <f>'Recálculo Geral'!B81</f>
        <v>34789</v>
      </c>
      <c r="C64" s="29">
        <f>'Recálculo Geral'!G81</f>
        <v>108.54985738003231</v>
      </c>
      <c r="D64" s="29">
        <f>'Recálculo Geral'!H81</f>
        <v>146.78</v>
      </c>
      <c r="E64" s="66">
        <f t="shared" si="0"/>
        <v>250.447587835809</v>
      </c>
      <c r="F64" s="29">
        <f>'Recálculo Geral'!M81</f>
        <v>0</v>
      </c>
      <c r="G64" s="67">
        <f t="shared" si="1"/>
        <v>0</v>
      </c>
      <c r="H64" s="67">
        <f>'Recálculo Geral'!O79</f>
        <v>0</v>
      </c>
      <c r="I64" s="67">
        <f t="shared" si="2"/>
        <v>0</v>
      </c>
      <c r="J64">
        <f>'Índices Diversos'!D77</f>
        <v>14.22193</v>
      </c>
    </row>
    <row r="65" spans="1:10" x14ac:dyDescent="0.25">
      <c r="A65">
        <f>'Recálculo Geral'!A82</f>
        <v>60</v>
      </c>
      <c r="B65" s="63">
        <f>'Recálculo Geral'!B82</f>
        <v>34819</v>
      </c>
      <c r="C65" s="29">
        <f>'Recálculo Geral'!G82</f>
        <v>108.54985738003231</v>
      </c>
      <c r="D65" s="29">
        <f>'Recálculo Geral'!H82</f>
        <v>122.5</v>
      </c>
      <c r="E65" s="66">
        <f t="shared" si="0"/>
        <v>90.117431760404159</v>
      </c>
      <c r="F65" s="29">
        <f>'Recálculo Geral'!M82</f>
        <v>0</v>
      </c>
      <c r="G65" s="67">
        <f t="shared" si="1"/>
        <v>0</v>
      </c>
      <c r="H65" s="67">
        <f>'Recálculo Geral'!O80</f>
        <v>0</v>
      </c>
      <c r="I65" s="67">
        <f t="shared" si="2"/>
        <v>0</v>
      </c>
      <c r="J65">
        <f>'Índices Diversos'!D78</f>
        <v>14.422459</v>
      </c>
    </row>
    <row r="66" spans="1:10" x14ac:dyDescent="0.25">
      <c r="A66">
        <f>'Recálculo Geral'!A83</f>
        <v>61</v>
      </c>
      <c r="B66" s="63">
        <f>'Recálculo Geral'!B83</f>
        <v>34850</v>
      </c>
      <c r="C66" s="29">
        <f>'Recálculo Geral'!G83</f>
        <v>108.54985738003231</v>
      </c>
      <c r="D66" s="29">
        <f>'Recálculo Geral'!H83</f>
        <v>111.22</v>
      </c>
      <c r="E66" s="66">
        <f t="shared" si="0"/>
        <v>16.92408542881272</v>
      </c>
      <c r="F66" s="29">
        <f>'Recálculo Geral'!M83</f>
        <v>0</v>
      </c>
      <c r="G66" s="67">
        <f t="shared" si="1"/>
        <v>0</v>
      </c>
      <c r="H66" s="67">
        <f>'Recálculo Geral'!O81</f>
        <v>0</v>
      </c>
      <c r="I66" s="67">
        <f t="shared" si="2"/>
        <v>0</v>
      </c>
      <c r="J66">
        <f>'Índices Diversos'!D79</f>
        <v>14.69937</v>
      </c>
    </row>
    <row r="67" spans="1:10" x14ac:dyDescent="0.25">
      <c r="A67">
        <f>'Recálculo Geral'!A84</f>
        <v>62</v>
      </c>
      <c r="B67" s="63">
        <f>'Recálculo Geral'!B84</f>
        <v>34880</v>
      </c>
      <c r="C67" s="29">
        <f>'Recálculo Geral'!G84</f>
        <v>108.54985738003231</v>
      </c>
      <c r="D67" s="29">
        <f>'Recálculo Geral'!H84</f>
        <v>122.5</v>
      </c>
      <c r="E67" s="66">
        <f t="shared" si="0"/>
        <v>86.204326957018779</v>
      </c>
      <c r="F67" s="29">
        <f>'Recálculo Geral'!M84</f>
        <v>0</v>
      </c>
      <c r="G67" s="67">
        <f t="shared" si="1"/>
        <v>0</v>
      </c>
      <c r="H67" s="67">
        <f>'Recálculo Geral'!O82</f>
        <v>0</v>
      </c>
      <c r="I67" s="67">
        <f t="shared" si="2"/>
        <v>0</v>
      </c>
      <c r="J67">
        <f>'Índices Diversos'!D80</f>
        <v>15.077143</v>
      </c>
    </row>
    <row r="68" spans="1:10" x14ac:dyDescent="0.25">
      <c r="A68">
        <f>'Recálculo Geral'!A85</f>
        <v>63</v>
      </c>
      <c r="B68" s="63">
        <f>'Recálculo Geral'!B85</f>
        <v>34911</v>
      </c>
      <c r="C68" s="29">
        <v>0</v>
      </c>
      <c r="D68" s="29">
        <f>'Recálculo Geral'!H85</f>
        <v>111.22</v>
      </c>
      <c r="E68" s="66">
        <f t="shared" si="0"/>
        <v>674.99447165683034</v>
      </c>
      <c r="F68" s="29">
        <f>'Recálculo Geral'!M85</f>
        <v>0</v>
      </c>
      <c r="G68" s="67">
        <f t="shared" si="1"/>
        <v>0</v>
      </c>
      <c r="H68" s="67">
        <f>'Recálculo Geral'!O83</f>
        <v>0</v>
      </c>
      <c r="I68" s="67">
        <f t="shared" si="2"/>
        <v>0</v>
      </c>
      <c r="J68">
        <f>'Índices Diversos'!D81</f>
        <v>15.351547</v>
      </c>
    </row>
    <row r="69" spans="1:10" x14ac:dyDescent="0.25">
      <c r="A69">
        <f>'Recálculo Geral'!A86</f>
        <v>64</v>
      </c>
      <c r="B69" s="63">
        <f>'Recálculo Geral'!B86</f>
        <v>34942</v>
      </c>
      <c r="C69" s="29">
        <v>0</v>
      </c>
      <c r="D69" s="29">
        <f>'Recálculo Geral'!H86</f>
        <v>122.5</v>
      </c>
      <c r="E69" s="66">
        <f t="shared" si="0"/>
        <v>725.60299033103718</v>
      </c>
      <c r="F69" s="29">
        <f>'Recálculo Geral'!M86</f>
        <v>0</v>
      </c>
      <c r="G69" s="67">
        <f t="shared" si="1"/>
        <v>0</v>
      </c>
      <c r="H69" s="67">
        <f>'Recálculo Geral'!O84</f>
        <v>0</v>
      </c>
      <c r="I69" s="67">
        <f t="shared" si="2"/>
        <v>0</v>
      </c>
      <c r="J69">
        <f>'Índices Diversos'!D82</f>
        <v>15.729195000000001</v>
      </c>
    </row>
    <row r="70" spans="1:10" x14ac:dyDescent="0.25">
      <c r="A70">
        <f>'Recálculo Geral'!A87</f>
        <v>65</v>
      </c>
      <c r="B70" s="63">
        <f>'Recálculo Geral'!B87</f>
        <v>34972</v>
      </c>
      <c r="C70" s="29">
        <v>0</v>
      </c>
      <c r="D70" s="29">
        <f>'Recálculo Geral'!H87</f>
        <v>111.22</v>
      </c>
      <c r="E70" s="66">
        <f t="shared" si="0"/>
        <v>652.13652250599625</v>
      </c>
      <c r="F70" s="29">
        <f>'Recálculo Geral'!M87</f>
        <v>0</v>
      </c>
      <c r="G70" s="67">
        <f t="shared" si="1"/>
        <v>0</v>
      </c>
      <c r="H70" s="67">
        <f>'Recálculo Geral'!O85</f>
        <v>0</v>
      </c>
      <c r="I70" s="67">
        <f t="shared" si="2"/>
        <v>0</v>
      </c>
      <c r="J70">
        <f>'Índices Diversos'!D83</f>
        <v>15.889632000000001</v>
      </c>
    </row>
    <row r="71" spans="1:10" x14ac:dyDescent="0.25">
      <c r="A71">
        <f>'Recálculo Geral'!A88</f>
        <v>66</v>
      </c>
      <c r="B71" s="63">
        <f>'Recálculo Geral'!B88</f>
        <v>35003</v>
      </c>
      <c r="C71" s="29">
        <v>0</v>
      </c>
      <c r="D71" s="29">
        <f>'Recálculo Geral'!H88</f>
        <v>111.22</v>
      </c>
      <c r="E71" s="66">
        <f t="shared" ref="E71:E134" si="3">(D71-C71)/J71*$D$3</f>
        <v>644.59479161384309</v>
      </c>
      <c r="F71" s="29">
        <f>'Recálculo Geral'!M88</f>
        <v>0</v>
      </c>
      <c r="G71" s="67">
        <f t="shared" ref="G71:G134" si="4">F71/J71*$D$3</f>
        <v>0</v>
      </c>
      <c r="H71" s="67">
        <f>'Recálculo Geral'!O86</f>
        <v>0</v>
      </c>
      <c r="I71" s="67">
        <f t="shared" ref="I71:I134" si="5">H71/J71*$D$3</f>
        <v>0</v>
      </c>
      <c r="J71">
        <f>'Índices Diversos'!D84</f>
        <v>16.07554</v>
      </c>
    </row>
    <row r="72" spans="1:10" x14ac:dyDescent="0.25">
      <c r="A72">
        <f>'Recálculo Geral'!A89</f>
        <v>67</v>
      </c>
      <c r="B72" s="63">
        <f>'Recálculo Geral'!B89</f>
        <v>35033</v>
      </c>
      <c r="C72" s="29">
        <v>0</v>
      </c>
      <c r="D72" s="29">
        <f>'Recálculo Geral'!H89</f>
        <v>122.5</v>
      </c>
      <c r="E72" s="66">
        <f t="shared" si="3"/>
        <v>700.16766425794094</v>
      </c>
      <c r="F72" s="29">
        <f>'Recálculo Geral'!M89</f>
        <v>0</v>
      </c>
      <c r="G72" s="67">
        <f t="shared" si="4"/>
        <v>0</v>
      </c>
      <c r="H72" s="67">
        <f>'Recálculo Geral'!O87</f>
        <v>0</v>
      </c>
      <c r="I72" s="67">
        <f t="shared" si="5"/>
        <v>0</v>
      </c>
      <c r="J72">
        <f>'Índices Diversos'!D85</f>
        <v>16.300597</v>
      </c>
    </row>
    <row r="73" spans="1:10" x14ac:dyDescent="0.25">
      <c r="A73">
        <f>'Recálculo Geral'!A90</f>
        <v>68</v>
      </c>
      <c r="B73" s="63">
        <f>'Recálculo Geral'!B90</f>
        <v>35064</v>
      </c>
      <c r="C73" s="29">
        <v>0</v>
      </c>
      <c r="D73" s="29">
        <f>'Recálculo Geral'!H90</f>
        <v>122.5</v>
      </c>
      <c r="E73" s="66">
        <f t="shared" si="3"/>
        <v>689.75240358581891</v>
      </c>
      <c r="F73" s="29">
        <f>'Recálculo Geral'!M90</f>
        <v>0</v>
      </c>
      <c r="G73" s="67">
        <f t="shared" si="4"/>
        <v>0</v>
      </c>
      <c r="H73" s="67">
        <f>'Recálculo Geral'!O88</f>
        <v>0</v>
      </c>
      <c r="I73" s="67">
        <f t="shared" si="5"/>
        <v>0</v>
      </c>
      <c r="J73">
        <f>'Índices Diversos'!D86</f>
        <v>16.546735999999999</v>
      </c>
    </row>
    <row r="74" spans="1:10" x14ac:dyDescent="0.25">
      <c r="A74">
        <f>'Recálculo Geral'!A91</f>
        <v>69</v>
      </c>
      <c r="B74" s="63">
        <f>'Recálculo Geral'!B91</f>
        <v>35095</v>
      </c>
      <c r="C74" s="29">
        <v>0</v>
      </c>
      <c r="D74" s="29">
        <f>'Recálculo Geral'!H91</f>
        <v>111.22</v>
      </c>
      <c r="E74" s="66">
        <f t="shared" si="3"/>
        <v>616.07366600956243</v>
      </c>
      <c r="F74" s="29">
        <f>'Recálculo Geral'!M91</f>
        <v>0</v>
      </c>
      <c r="G74" s="67">
        <f t="shared" si="4"/>
        <v>0</v>
      </c>
      <c r="H74" s="67">
        <f>'Recálculo Geral'!O89</f>
        <v>0</v>
      </c>
      <c r="I74" s="67">
        <f t="shared" si="5"/>
        <v>0</v>
      </c>
      <c r="J74">
        <f>'Índices Diversos'!D87</f>
        <v>16.819756999999999</v>
      </c>
    </row>
    <row r="75" spans="1:10" x14ac:dyDescent="0.25">
      <c r="A75">
        <f>'Recálculo Geral'!A92</f>
        <v>70</v>
      </c>
      <c r="B75" s="63">
        <f>'Recálculo Geral'!B92</f>
        <v>35124</v>
      </c>
      <c r="C75" s="29">
        <v>0</v>
      </c>
      <c r="D75" s="29">
        <f>'Recálculo Geral'!H92</f>
        <v>144.58000000000001</v>
      </c>
      <c r="E75" s="66">
        <f t="shared" si="3"/>
        <v>789.33821370644853</v>
      </c>
      <c r="F75" s="29">
        <f>'Recálculo Geral'!M92</f>
        <v>0</v>
      </c>
      <c r="G75" s="67">
        <f t="shared" si="4"/>
        <v>0</v>
      </c>
      <c r="H75" s="67">
        <f>'Recálculo Geral'!O90</f>
        <v>0</v>
      </c>
      <c r="I75" s="67">
        <f t="shared" si="5"/>
        <v>0</v>
      </c>
      <c r="J75">
        <f>'Índices Diversos'!D88</f>
        <v>17.065325000000001</v>
      </c>
    </row>
    <row r="76" spans="1:10" x14ac:dyDescent="0.25">
      <c r="A76">
        <f>'Recálculo Geral'!A93</f>
        <v>71</v>
      </c>
      <c r="B76" s="63">
        <f>'Recálculo Geral'!B93</f>
        <v>35155</v>
      </c>
      <c r="C76" s="29">
        <v>0</v>
      </c>
      <c r="D76" s="29">
        <f>'Recálculo Geral'!H93</f>
        <v>142.93</v>
      </c>
      <c r="E76" s="66">
        <f t="shared" si="3"/>
        <v>774.82874898408556</v>
      </c>
      <c r="F76" s="29">
        <f>'Recálculo Geral'!M93</f>
        <v>0</v>
      </c>
      <c r="G76" s="67">
        <f t="shared" si="4"/>
        <v>0</v>
      </c>
      <c r="H76" s="67">
        <f>'Recálculo Geral'!O91</f>
        <v>0</v>
      </c>
      <c r="I76" s="67">
        <f t="shared" si="5"/>
        <v>0</v>
      </c>
      <c r="J76">
        <f>'Índices Diversos'!D89</f>
        <v>17.186488000000001</v>
      </c>
    </row>
    <row r="77" spans="1:10" x14ac:dyDescent="0.25">
      <c r="A77">
        <f>'Recálculo Geral'!A94</f>
        <v>72</v>
      </c>
      <c r="B77" s="63">
        <f>'Recálculo Geral'!B94</f>
        <v>35185</v>
      </c>
      <c r="C77" s="29">
        <v>0</v>
      </c>
      <c r="D77" s="29">
        <f>'Recálculo Geral'!H94</f>
        <v>142.93</v>
      </c>
      <c r="E77" s="66">
        <f t="shared" si="3"/>
        <v>772.58827961906968</v>
      </c>
      <c r="F77" s="29">
        <f>'Recálculo Geral'!M94</f>
        <v>0</v>
      </c>
      <c r="G77" s="67">
        <f t="shared" si="4"/>
        <v>0</v>
      </c>
      <c r="H77" s="67">
        <f>'Recálculo Geral'!O92</f>
        <v>0</v>
      </c>
      <c r="I77" s="67">
        <f t="shared" si="5"/>
        <v>0</v>
      </c>
      <c r="J77">
        <f>'Índices Diversos'!D90</f>
        <v>17.236328</v>
      </c>
    </row>
    <row r="78" spans="1:10" x14ac:dyDescent="0.25">
      <c r="A78">
        <f>'Recálculo Geral'!A95</f>
        <v>73</v>
      </c>
      <c r="B78" s="63">
        <f>'Recálculo Geral'!B95</f>
        <v>35216</v>
      </c>
      <c r="C78" s="29">
        <v>0</v>
      </c>
      <c r="D78" s="29">
        <f>'Recálculo Geral'!H95</f>
        <v>142.93</v>
      </c>
      <c r="E78" s="66">
        <f t="shared" si="3"/>
        <v>765.4694514867108</v>
      </c>
      <c r="F78" s="29">
        <f>'Recálculo Geral'!M95</f>
        <v>0</v>
      </c>
      <c r="G78" s="67">
        <f t="shared" si="4"/>
        <v>0</v>
      </c>
      <c r="H78" s="67">
        <f>'Recálculo Geral'!O93</f>
        <v>0</v>
      </c>
      <c r="I78" s="67">
        <f t="shared" si="5"/>
        <v>0</v>
      </c>
      <c r="J78">
        <f>'Índices Diversos'!D91</f>
        <v>17.396625</v>
      </c>
    </row>
    <row r="79" spans="1:10" x14ac:dyDescent="0.25">
      <c r="A79">
        <f>'Recálculo Geral'!A96</f>
        <v>74</v>
      </c>
      <c r="B79" s="63">
        <f>'Recálculo Geral'!B96</f>
        <v>35246</v>
      </c>
      <c r="C79" s="29">
        <v>0</v>
      </c>
      <c r="D79" s="29">
        <f>'Recálculo Geral'!H96</f>
        <v>142.93</v>
      </c>
      <c r="E79" s="66">
        <f t="shared" si="3"/>
        <v>755.79530632174328</v>
      </c>
      <c r="F79" s="29">
        <f>'Recálculo Geral'!M96</f>
        <v>0</v>
      </c>
      <c r="G79" s="67">
        <f t="shared" si="4"/>
        <v>0</v>
      </c>
      <c r="H79" s="67">
        <f>'Recálculo Geral'!O94</f>
        <v>0</v>
      </c>
      <c r="I79" s="67">
        <f t="shared" si="5"/>
        <v>0</v>
      </c>
      <c r="J79">
        <f>'Índices Diversos'!D92</f>
        <v>17.619301</v>
      </c>
    </row>
    <row r="80" spans="1:10" x14ac:dyDescent="0.25">
      <c r="A80">
        <f>'Recálculo Geral'!A97</f>
        <v>75</v>
      </c>
      <c r="B80" s="63">
        <f>'Recálculo Geral'!B97</f>
        <v>35277</v>
      </c>
      <c r="C80" s="29">
        <v>0</v>
      </c>
      <c r="D80" s="29">
        <f>'Recálculo Geral'!H97</f>
        <v>142.93</v>
      </c>
      <c r="E80" s="66">
        <f t="shared" si="3"/>
        <v>745.87519598779795</v>
      </c>
      <c r="F80" s="29">
        <f>'Recálculo Geral'!M97</f>
        <v>0</v>
      </c>
      <c r="G80" s="67">
        <f t="shared" si="4"/>
        <v>0</v>
      </c>
      <c r="H80" s="67">
        <f>'Recálculo Geral'!O95</f>
        <v>0</v>
      </c>
      <c r="I80" s="67">
        <f t="shared" si="5"/>
        <v>0</v>
      </c>
      <c r="J80">
        <f>'Índices Diversos'!D93</f>
        <v>17.853636999999999</v>
      </c>
    </row>
    <row r="81" spans="1:10" x14ac:dyDescent="0.25">
      <c r="A81">
        <f>'Recálculo Geral'!A98</f>
        <v>76</v>
      </c>
      <c r="B81" s="63">
        <f>'Recálculo Geral'!B98</f>
        <v>35308</v>
      </c>
      <c r="C81" s="29">
        <v>0</v>
      </c>
      <c r="D81" s="29">
        <f>'Recálculo Geral'!H98</f>
        <v>157.38</v>
      </c>
      <c r="E81" s="66">
        <f t="shared" si="3"/>
        <v>811.54352159854943</v>
      </c>
      <c r="F81" s="29">
        <f>'Recálculo Geral'!M98</f>
        <v>0</v>
      </c>
      <c r="G81" s="67">
        <f t="shared" si="4"/>
        <v>0</v>
      </c>
      <c r="H81" s="67">
        <f>'Recálculo Geral'!O96</f>
        <v>0</v>
      </c>
      <c r="I81" s="67">
        <f t="shared" si="5"/>
        <v>0</v>
      </c>
      <c r="J81">
        <f>'Índices Diversos'!D94</f>
        <v>18.067879999999999</v>
      </c>
    </row>
    <row r="82" spans="1:10" x14ac:dyDescent="0.25">
      <c r="A82">
        <f>'Recálculo Geral'!A99</f>
        <v>77</v>
      </c>
      <c r="B82" s="63">
        <f>'Recálculo Geral'!B99</f>
        <v>35338</v>
      </c>
      <c r="C82" s="29">
        <v>0</v>
      </c>
      <c r="D82" s="29">
        <f>'Recálculo Geral'!H99</f>
        <v>157.38</v>
      </c>
      <c r="E82" s="66">
        <f t="shared" si="3"/>
        <v>807.50600942856784</v>
      </c>
      <c r="F82" s="29">
        <f>'Recálculo Geral'!M99</f>
        <v>0</v>
      </c>
      <c r="G82" s="67">
        <f t="shared" si="4"/>
        <v>0</v>
      </c>
      <c r="H82" s="67">
        <f>'Recálculo Geral'!O97</f>
        <v>0</v>
      </c>
      <c r="I82" s="67">
        <f t="shared" si="5"/>
        <v>0</v>
      </c>
      <c r="J82">
        <f>'Índices Diversos'!D95</f>
        <v>18.158218999999999</v>
      </c>
    </row>
    <row r="83" spans="1:10" x14ac:dyDescent="0.25">
      <c r="A83">
        <f>'Recálculo Geral'!A100</f>
        <v>78</v>
      </c>
      <c r="B83" s="63">
        <f>'Recálculo Geral'!B100</f>
        <v>35369</v>
      </c>
      <c r="C83" s="29">
        <v>0</v>
      </c>
      <c r="D83" s="29">
        <f>'Recálculo Geral'!H100</f>
        <v>142.93</v>
      </c>
      <c r="E83" s="66">
        <f t="shared" si="3"/>
        <v>733.21743084928016</v>
      </c>
      <c r="F83" s="29">
        <f>'Recálculo Geral'!M100</f>
        <v>0</v>
      </c>
      <c r="G83" s="67">
        <f t="shared" si="4"/>
        <v>0</v>
      </c>
      <c r="H83" s="67">
        <f>'Recálculo Geral'!O98</f>
        <v>0</v>
      </c>
      <c r="I83" s="67">
        <f t="shared" si="5"/>
        <v>0</v>
      </c>
      <c r="J83">
        <f>'Índices Diversos'!D96</f>
        <v>18.161850000000001</v>
      </c>
    </row>
    <row r="84" spans="1:10" x14ac:dyDescent="0.25">
      <c r="A84">
        <f>'Recálculo Geral'!A101</f>
        <v>79</v>
      </c>
      <c r="B84" s="63">
        <f>'Recálculo Geral'!B101</f>
        <v>35399</v>
      </c>
      <c r="C84" s="29">
        <v>0</v>
      </c>
      <c r="D84" s="29">
        <f>'Recálculo Geral'!H101</f>
        <v>142.93</v>
      </c>
      <c r="E84" s="66">
        <f t="shared" si="3"/>
        <v>730.441753392941</v>
      </c>
      <c r="F84" s="29">
        <f>'Recálculo Geral'!M101</f>
        <v>0</v>
      </c>
      <c r="G84" s="67">
        <f t="shared" si="4"/>
        <v>0</v>
      </c>
      <c r="H84" s="67">
        <f>'Recálculo Geral'!O99</f>
        <v>0</v>
      </c>
      <c r="I84" s="67">
        <f t="shared" si="5"/>
        <v>0</v>
      </c>
      <c r="J84">
        <f>'Índices Diversos'!D97</f>
        <v>18.230865000000001</v>
      </c>
    </row>
    <row r="85" spans="1:10" x14ac:dyDescent="0.25">
      <c r="A85">
        <f>'Recálculo Geral'!A102</f>
        <v>80</v>
      </c>
      <c r="B85" s="63">
        <f>'Recálculo Geral'!B102</f>
        <v>35430</v>
      </c>
      <c r="C85" s="29">
        <v>0</v>
      </c>
      <c r="D85" s="29">
        <f>'Recálculo Geral'!H102</f>
        <v>142.93</v>
      </c>
      <c r="E85" s="66">
        <f t="shared" si="3"/>
        <v>727.96670417330836</v>
      </c>
      <c r="F85" s="29">
        <f>'Recálculo Geral'!M102</f>
        <v>0</v>
      </c>
      <c r="G85" s="67">
        <f t="shared" si="4"/>
        <v>0</v>
      </c>
      <c r="H85" s="67">
        <f>'Recálculo Geral'!O100</f>
        <v>0</v>
      </c>
      <c r="I85" s="67">
        <f t="shared" si="5"/>
        <v>0</v>
      </c>
      <c r="J85">
        <f>'Índices Diversos'!D98</f>
        <v>18.292849</v>
      </c>
    </row>
    <row r="86" spans="1:10" x14ac:dyDescent="0.25">
      <c r="A86">
        <f>'Recálculo Geral'!A103</f>
        <v>81</v>
      </c>
      <c r="B86" s="63">
        <f>'Recálculo Geral'!B103</f>
        <v>35461</v>
      </c>
      <c r="C86" s="29">
        <v>0</v>
      </c>
      <c r="D86" s="29">
        <f>'Recálculo Geral'!H103</f>
        <v>142.93</v>
      </c>
      <c r="E86" s="66">
        <f t="shared" si="3"/>
        <v>725.5723314127797</v>
      </c>
      <c r="F86" s="29">
        <f>'Recálculo Geral'!M103</f>
        <v>0</v>
      </c>
      <c r="G86" s="67">
        <f t="shared" si="4"/>
        <v>0</v>
      </c>
      <c r="H86" s="67">
        <f>'Recálculo Geral'!O101</f>
        <v>0</v>
      </c>
      <c r="I86" s="67">
        <f t="shared" si="5"/>
        <v>0</v>
      </c>
      <c r="J86">
        <f>'Índices Diversos'!D99</f>
        <v>18.353214999999999</v>
      </c>
    </row>
    <row r="87" spans="1:10" x14ac:dyDescent="0.25">
      <c r="A87">
        <f>'Recálculo Geral'!A104</f>
        <v>82</v>
      </c>
      <c r="B87" s="63">
        <f>'Recálculo Geral'!B104</f>
        <v>35489</v>
      </c>
      <c r="C87" s="29">
        <v>0</v>
      </c>
      <c r="D87" s="29">
        <f>'Recálculo Geral'!H104</f>
        <v>158.16999999999999</v>
      </c>
      <c r="E87" s="66">
        <f t="shared" si="3"/>
        <v>796.485401827901</v>
      </c>
      <c r="F87" s="29">
        <f>'Recálculo Geral'!M104</f>
        <v>0</v>
      </c>
      <c r="G87" s="67">
        <f t="shared" si="4"/>
        <v>0</v>
      </c>
      <c r="H87" s="67">
        <f>'Recálculo Geral'!O102</f>
        <v>0</v>
      </c>
      <c r="I87" s="67">
        <f t="shared" si="5"/>
        <v>0</v>
      </c>
      <c r="J87">
        <f>'Índices Diversos'!D100</f>
        <v>18.501875999999999</v>
      </c>
    </row>
    <row r="88" spans="1:10" x14ac:dyDescent="0.25">
      <c r="A88">
        <f>'Recálculo Geral'!A105</f>
        <v>83</v>
      </c>
      <c r="B88" s="63">
        <f>'Recálculo Geral'!B105</f>
        <v>35520</v>
      </c>
      <c r="C88" s="29">
        <v>0</v>
      </c>
      <c r="D88" s="29">
        <f>'Recálculo Geral'!H105</f>
        <v>158.16999999999999</v>
      </c>
      <c r="E88" s="66">
        <f t="shared" si="3"/>
        <v>792.91729295199048</v>
      </c>
      <c r="F88" s="29">
        <f>'Recálculo Geral'!M105</f>
        <v>0</v>
      </c>
      <c r="G88" s="67">
        <f t="shared" si="4"/>
        <v>0</v>
      </c>
      <c r="H88" s="67">
        <f>'Recálculo Geral'!O103</f>
        <v>0</v>
      </c>
      <c r="I88" s="67">
        <f t="shared" si="5"/>
        <v>0</v>
      </c>
      <c r="J88">
        <f>'Índices Diversos'!D101</f>
        <v>18.585134</v>
      </c>
    </row>
    <row r="89" spans="1:10" x14ac:dyDescent="0.25">
      <c r="A89">
        <f>'Recálculo Geral'!A106</f>
        <v>84</v>
      </c>
      <c r="B89" s="63">
        <f>'Recálculo Geral'!B106</f>
        <v>35550</v>
      </c>
      <c r="C89" s="29">
        <v>0</v>
      </c>
      <c r="D89" s="29">
        <f>'Recálculo Geral'!H106</f>
        <v>158.16999999999999</v>
      </c>
      <c r="E89" s="66">
        <f t="shared" si="3"/>
        <v>787.56191057302044</v>
      </c>
      <c r="F89" s="29">
        <f>'Recálculo Geral'!M106</f>
        <v>0</v>
      </c>
      <c r="G89" s="67">
        <f t="shared" si="4"/>
        <v>0</v>
      </c>
      <c r="H89" s="67">
        <f>'Recálculo Geral'!O104</f>
        <v>0</v>
      </c>
      <c r="I89" s="67">
        <f t="shared" si="5"/>
        <v>0</v>
      </c>
      <c r="J89">
        <f>'Índices Diversos'!D102</f>
        <v>18.711511999999999</v>
      </c>
    </row>
    <row r="90" spans="1:10" x14ac:dyDescent="0.25">
      <c r="A90">
        <f>'Recálculo Geral'!A107</f>
        <v>85</v>
      </c>
      <c r="B90" s="63">
        <f>'Recálculo Geral'!B107</f>
        <v>35581</v>
      </c>
      <c r="C90" s="29">
        <v>0</v>
      </c>
      <c r="D90" s="29">
        <f>'Recálculo Geral'!H107</f>
        <v>158.16999999999999</v>
      </c>
      <c r="E90" s="66">
        <f t="shared" si="3"/>
        <v>782.8647252340005</v>
      </c>
      <c r="F90" s="29">
        <f>'Recálculo Geral'!M107</f>
        <v>0</v>
      </c>
      <c r="G90" s="67">
        <f t="shared" si="4"/>
        <v>0</v>
      </c>
      <c r="H90" s="67">
        <f>'Recálculo Geral'!O105</f>
        <v>0</v>
      </c>
      <c r="I90" s="67">
        <f t="shared" si="5"/>
        <v>0</v>
      </c>
      <c r="J90">
        <f>'Índices Diversos'!D103</f>
        <v>18.823781</v>
      </c>
    </row>
    <row r="91" spans="1:10" x14ac:dyDescent="0.25">
      <c r="A91">
        <f>'Recálculo Geral'!A108</f>
        <v>86</v>
      </c>
      <c r="B91" s="63">
        <f>'Recálculo Geral'!B108</f>
        <v>35611</v>
      </c>
      <c r="C91" s="29">
        <v>0</v>
      </c>
      <c r="D91" s="29">
        <f>'Recálculo Geral'!H108</f>
        <v>158.16999999999999</v>
      </c>
      <c r="E91" s="66">
        <f t="shared" si="3"/>
        <v>782.00452686401047</v>
      </c>
      <c r="F91" s="29">
        <f>'Recálculo Geral'!M108</f>
        <v>0</v>
      </c>
      <c r="G91" s="67">
        <f t="shared" si="4"/>
        <v>0</v>
      </c>
      <c r="H91" s="67">
        <f>'Recálculo Geral'!O106</f>
        <v>0</v>
      </c>
      <c r="I91" s="67">
        <f t="shared" si="5"/>
        <v>0</v>
      </c>
      <c r="J91">
        <f>'Índices Diversos'!D104</f>
        <v>18.844487000000001</v>
      </c>
    </row>
    <row r="92" spans="1:10" x14ac:dyDescent="0.25">
      <c r="A92">
        <f>'Recálculo Geral'!A109</f>
        <v>87</v>
      </c>
      <c r="B92" s="63">
        <f>'Recálculo Geral'!B109</f>
        <v>35642</v>
      </c>
      <c r="C92" s="29">
        <v>0</v>
      </c>
      <c r="D92" s="29">
        <f>'Recálculo Geral'!H109</f>
        <v>163.30000000000001</v>
      </c>
      <c r="E92" s="66">
        <f t="shared" si="3"/>
        <v>804.55173658553304</v>
      </c>
      <c r="F92" s="29">
        <f>'Recálculo Geral'!M109</f>
        <v>0</v>
      </c>
      <c r="G92" s="67">
        <f t="shared" si="4"/>
        <v>0</v>
      </c>
      <c r="H92" s="67">
        <f>'Recálculo Geral'!O107</f>
        <v>0</v>
      </c>
      <c r="I92" s="67">
        <f t="shared" si="5"/>
        <v>0</v>
      </c>
      <c r="J92">
        <f>'Índices Diversos'!D105</f>
        <v>18.910442</v>
      </c>
    </row>
    <row r="93" spans="1:10" x14ac:dyDescent="0.25">
      <c r="A93">
        <f>'Recálculo Geral'!A110</f>
        <v>88</v>
      </c>
      <c r="B93" s="63">
        <f>'Recálculo Geral'!B110</f>
        <v>35673</v>
      </c>
      <c r="C93" s="29">
        <v>0</v>
      </c>
      <c r="D93" s="29">
        <f>'Recálculo Geral'!H110</f>
        <v>163.30000000000001</v>
      </c>
      <c r="E93" s="66">
        <f t="shared" si="3"/>
        <v>803.10617925115935</v>
      </c>
      <c r="F93" s="29">
        <f>'Recálculo Geral'!M110</f>
        <v>0</v>
      </c>
      <c r="G93" s="67">
        <f t="shared" si="4"/>
        <v>0</v>
      </c>
      <c r="H93" s="67">
        <f>'Recálculo Geral'!O108</f>
        <v>0</v>
      </c>
      <c r="I93" s="67">
        <f t="shared" si="5"/>
        <v>0</v>
      </c>
      <c r="J93">
        <f>'Índices Diversos'!D106</f>
        <v>18.944479999999999</v>
      </c>
    </row>
    <row r="94" spans="1:10" x14ac:dyDescent="0.25">
      <c r="A94">
        <f>'Recálculo Geral'!A111</f>
        <v>89</v>
      </c>
      <c r="B94" s="63">
        <f>'Recálculo Geral'!B111</f>
        <v>35703</v>
      </c>
      <c r="C94" s="29">
        <v>0</v>
      </c>
      <c r="D94" s="29">
        <f>'Recálculo Geral'!H111</f>
        <v>183.07</v>
      </c>
      <c r="E94" s="66">
        <f t="shared" si="3"/>
        <v>900.60486197380226</v>
      </c>
      <c r="F94" s="29">
        <f>'Recálculo Geral'!M111</f>
        <v>0</v>
      </c>
      <c r="G94" s="67">
        <f t="shared" si="4"/>
        <v>0</v>
      </c>
      <c r="H94" s="67">
        <f>'Recálculo Geral'!O109</f>
        <v>0</v>
      </c>
      <c r="I94" s="67">
        <f t="shared" si="5"/>
        <v>0</v>
      </c>
      <c r="J94">
        <f>'Índices Diversos'!D107</f>
        <v>18.938796</v>
      </c>
    </row>
    <row r="95" spans="1:10" x14ac:dyDescent="0.25">
      <c r="A95">
        <f>'Recálculo Geral'!A112</f>
        <v>90</v>
      </c>
      <c r="B95" s="63">
        <f>'Recálculo Geral'!B112</f>
        <v>35734</v>
      </c>
      <c r="C95" s="29">
        <v>0</v>
      </c>
      <c r="D95" s="29">
        <f>'Recálculo Geral'!H112</f>
        <v>163.5</v>
      </c>
      <c r="E95" s="66">
        <f t="shared" si="3"/>
        <v>803.52760865301718</v>
      </c>
      <c r="F95" s="29">
        <f>'Recálculo Geral'!M112</f>
        <v>0</v>
      </c>
      <c r="G95" s="67">
        <f t="shared" si="4"/>
        <v>0</v>
      </c>
      <c r="H95" s="67">
        <f>'Recálculo Geral'!O110</f>
        <v>0</v>
      </c>
      <c r="I95" s="67">
        <f t="shared" si="5"/>
        <v>0</v>
      </c>
      <c r="J95">
        <f>'Índices Diversos'!D108</f>
        <v>18.957733999999999</v>
      </c>
    </row>
    <row r="96" spans="1:10" x14ac:dyDescent="0.25">
      <c r="A96">
        <f>'Recálculo Geral'!A113</f>
        <v>91</v>
      </c>
      <c r="B96" s="63">
        <f>'Recálculo Geral'!B113</f>
        <v>35764</v>
      </c>
      <c r="C96" s="29">
        <v>0</v>
      </c>
      <c r="D96" s="29">
        <f>'Recálculo Geral'!H113</f>
        <v>163.30000000000001</v>
      </c>
      <c r="E96" s="66">
        <f t="shared" si="3"/>
        <v>800.22406855603083</v>
      </c>
      <c r="F96" s="29">
        <f>'Recálculo Geral'!M113</f>
        <v>0</v>
      </c>
      <c r="G96" s="67">
        <f t="shared" si="4"/>
        <v>0</v>
      </c>
      <c r="H96" s="67">
        <f>'Recálculo Geral'!O111</f>
        <v>0</v>
      </c>
      <c r="I96" s="67">
        <f t="shared" si="5"/>
        <v>0</v>
      </c>
      <c r="J96">
        <f>'Índices Diversos'!D109</f>
        <v>19.012710999999999</v>
      </c>
    </row>
    <row r="97" spans="1:10" x14ac:dyDescent="0.25">
      <c r="A97">
        <f>'Recálculo Geral'!A114</f>
        <v>92</v>
      </c>
      <c r="B97" s="63">
        <f>'Recálculo Geral'!B114</f>
        <v>35795</v>
      </c>
      <c r="C97" s="29">
        <v>0</v>
      </c>
      <c r="D97" s="29">
        <f>'Recálculo Geral'!H114</f>
        <v>163.30000000000001</v>
      </c>
      <c r="E97" s="66">
        <f t="shared" si="3"/>
        <v>799.02553305117374</v>
      </c>
      <c r="F97" s="29">
        <f>'Recálculo Geral'!M114</f>
        <v>0</v>
      </c>
      <c r="G97" s="67">
        <f t="shared" si="4"/>
        <v>0</v>
      </c>
      <c r="H97" s="67">
        <f>'Recálculo Geral'!O112</f>
        <v>0</v>
      </c>
      <c r="I97" s="67">
        <f t="shared" si="5"/>
        <v>0</v>
      </c>
      <c r="J97">
        <f>'Índices Diversos'!D110</f>
        <v>19.041229999999999</v>
      </c>
    </row>
    <row r="98" spans="1:10" x14ac:dyDescent="0.25">
      <c r="A98">
        <f>'Recálculo Geral'!A115</f>
        <v>93</v>
      </c>
      <c r="B98" s="63">
        <f>'Recálculo Geral'!B115</f>
        <v>35826</v>
      </c>
      <c r="C98" s="29">
        <v>0</v>
      </c>
      <c r="D98" s="29">
        <f>'Recálculo Geral'!H115</f>
        <v>163.30000000000001</v>
      </c>
      <c r="E98" s="66">
        <f t="shared" si="3"/>
        <v>794.49690117346097</v>
      </c>
      <c r="F98" s="29">
        <f>'Recálculo Geral'!M115</f>
        <v>0</v>
      </c>
      <c r="G98" s="67">
        <f t="shared" si="4"/>
        <v>0</v>
      </c>
      <c r="H98" s="67">
        <f>'Recálculo Geral'!O113</f>
        <v>0</v>
      </c>
      <c r="I98" s="67">
        <f t="shared" si="5"/>
        <v>0</v>
      </c>
      <c r="J98">
        <f>'Índices Diversos'!D111</f>
        <v>19.149764999999999</v>
      </c>
    </row>
    <row r="99" spans="1:10" x14ac:dyDescent="0.25">
      <c r="A99">
        <f>'Recálculo Geral'!A116</f>
        <v>94</v>
      </c>
      <c r="B99" s="63">
        <f>'Recálculo Geral'!B116</f>
        <v>35854</v>
      </c>
      <c r="C99" s="29">
        <v>0</v>
      </c>
      <c r="D99" s="29">
        <f>'Recálculo Geral'!H116</f>
        <v>163.30000000000001</v>
      </c>
      <c r="E99" s="66">
        <f t="shared" si="3"/>
        <v>787.80059620853558</v>
      </c>
      <c r="F99" s="29">
        <f>'Recálculo Geral'!M116</f>
        <v>0</v>
      </c>
      <c r="G99" s="67">
        <f t="shared" si="4"/>
        <v>0</v>
      </c>
      <c r="H99" s="67">
        <f>'Recálculo Geral'!O114</f>
        <v>0</v>
      </c>
      <c r="I99" s="67">
        <f t="shared" si="5"/>
        <v>0</v>
      </c>
      <c r="J99">
        <f>'Índices Diversos'!D112</f>
        <v>19.312538</v>
      </c>
    </row>
    <row r="100" spans="1:10" x14ac:dyDescent="0.25">
      <c r="A100">
        <f>'Recálculo Geral'!A117</f>
        <v>95</v>
      </c>
      <c r="B100" s="63">
        <f>'Recálculo Geral'!B117</f>
        <v>35885</v>
      </c>
      <c r="C100" s="29">
        <v>0</v>
      </c>
      <c r="D100" s="29">
        <f>'Recálculo Geral'!H117</f>
        <v>163.30000000000001</v>
      </c>
      <c r="E100" s="66">
        <f t="shared" si="3"/>
        <v>783.56935032890283</v>
      </c>
      <c r="F100" s="29">
        <f>'Recálculo Geral'!M117</f>
        <v>0</v>
      </c>
      <c r="G100" s="67">
        <f t="shared" si="4"/>
        <v>0</v>
      </c>
      <c r="H100" s="67">
        <f>'Recálculo Geral'!O115</f>
        <v>0</v>
      </c>
      <c r="I100" s="67">
        <f t="shared" si="5"/>
        <v>0</v>
      </c>
      <c r="J100">
        <f>'Índices Diversos'!D113</f>
        <v>19.416824999999999</v>
      </c>
    </row>
    <row r="101" spans="1:10" x14ac:dyDescent="0.25">
      <c r="A101">
        <f>'Recálculo Geral'!A118</f>
        <v>96</v>
      </c>
      <c r="B101" s="63">
        <f>'Recálculo Geral'!B118</f>
        <v>35915</v>
      </c>
      <c r="C101" s="29">
        <v>0</v>
      </c>
      <c r="D101" s="29">
        <f>'Recálculo Geral'!H118</f>
        <v>163.30000000000001</v>
      </c>
      <c r="E101" s="66">
        <f t="shared" si="3"/>
        <v>779.74859995919428</v>
      </c>
      <c r="F101" s="29">
        <f>'Recálculo Geral'!M118</f>
        <v>0</v>
      </c>
      <c r="G101" s="67">
        <f t="shared" si="4"/>
        <v>0</v>
      </c>
      <c r="H101" s="67">
        <f>'Recálculo Geral'!O116</f>
        <v>0</v>
      </c>
      <c r="I101" s="67">
        <f t="shared" si="5"/>
        <v>0</v>
      </c>
      <c r="J101">
        <f>'Índices Diversos'!D114</f>
        <v>19.511966999999999</v>
      </c>
    </row>
    <row r="102" spans="1:10" x14ac:dyDescent="0.25">
      <c r="A102">
        <f>'Recálculo Geral'!A119</f>
        <v>97</v>
      </c>
      <c r="B102" s="63">
        <f>'Recálculo Geral'!B119</f>
        <v>35946</v>
      </c>
      <c r="C102" s="29">
        <v>0</v>
      </c>
      <c r="D102" s="29">
        <f>'Recálculo Geral'!H119</f>
        <v>184.38</v>
      </c>
      <c r="E102" s="66">
        <f t="shared" si="3"/>
        <v>876.46041744469449</v>
      </c>
      <c r="F102" s="29">
        <f>'Recálculo Geral'!M119</f>
        <v>0</v>
      </c>
      <c r="G102" s="67">
        <f t="shared" si="4"/>
        <v>0</v>
      </c>
      <c r="H102" s="67">
        <f>'Recálculo Geral'!O117</f>
        <v>0</v>
      </c>
      <c r="I102" s="67">
        <f t="shared" si="5"/>
        <v>0</v>
      </c>
      <c r="J102">
        <f>'Índices Diversos'!D115</f>
        <v>19.599769999999999</v>
      </c>
    </row>
    <row r="103" spans="1:10" x14ac:dyDescent="0.25">
      <c r="A103">
        <f>'Recálculo Geral'!A120</f>
        <v>98</v>
      </c>
      <c r="B103" s="63">
        <f>'Recálculo Geral'!B120</f>
        <v>35976</v>
      </c>
      <c r="C103" s="29">
        <v>0</v>
      </c>
      <c r="D103" s="29">
        <f>'Recálculo Geral'!H120</f>
        <v>160.94</v>
      </c>
      <c r="E103" s="66">
        <f t="shared" si="3"/>
        <v>759.56821720785797</v>
      </c>
      <c r="F103" s="29">
        <f>'Recálculo Geral'!M120</f>
        <v>0</v>
      </c>
      <c r="G103" s="67">
        <f t="shared" si="4"/>
        <v>0</v>
      </c>
      <c r="H103" s="67">
        <f>'Recálculo Geral'!O118</f>
        <v>0</v>
      </c>
      <c r="I103" s="67">
        <f t="shared" si="5"/>
        <v>0</v>
      </c>
      <c r="J103">
        <f>'Índices Diversos'!D116</f>
        <v>19.740888000000002</v>
      </c>
    </row>
    <row r="104" spans="1:10" x14ac:dyDescent="0.25">
      <c r="A104">
        <f>'Recálculo Geral'!A121</f>
        <v>99</v>
      </c>
      <c r="B104" s="63">
        <f>'Recálculo Geral'!B121</f>
        <v>36007</v>
      </c>
      <c r="C104" s="29">
        <v>0</v>
      </c>
      <c r="D104" s="29">
        <f>'Recálculo Geral'!H121</f>
        <v>184.88</v>
      </c>
      <c r="E104" s="66">
        <f t="shared" si="3"/>
        <v>871.24795815826383</v>
      </c>
      <c r="F104" s="29">
        <f>'Recálculo Geral'!M121</f>
        <v>0</v>
      </c>
      <c r="G104" s="67">
        <f t="shared" si="4"/>
        <v>0</v>
      </c>
      <c r="H104" s="67">
        <f>'Recálculo Geral'!O119</f>
        <v>0</v>
      </c>
      <c r="I104" s="67">
        <f t="shared" si="5"/>
        <v>0</v>
      </c>
      <c r="J104">
        <f>'Índices Diversos'!D117</f>
        <v>19.770499000000001</v>
      </c>
    </row>
    <row r="105" spans="1:10" x14ac:dyDescent="0.25">
      <c r="A105">
        <f>'Recálculo Geral'!A122</f>
        <v>100</v>
      </c>
      <c r="B105" s="63">
        <f>'Recálculo Geral'!B122</f>
        <v>36038</v>
      </c>
      <c r="C105" s="29">
        <v>0</v>
      </c>
      <c r="D105" s="29">
        <f>'Recálculo Geral'!H122</f>
        <v>184.88</v>
      </c>
      <c r="E105" s="66">
        <f t="shared" si="3"/>
        <v>873.69432891806343</v>
      </c>
      <c r="F105" s="29">
        <f>'Recálculo Geral'!M122</f>
        <v>0</v>
      </c>
      <c r="G105" s="67">
        <f t="shared" si="4"/>
        <v>0</v>
      </c>
      <c r="H105" s="67">
        <f>'Recálculo Geral'!O120</f>
        <v>0</v>
      </c>
      <c r="I105" s="67">
        <f t="shared" si="5"/>
        <v>0</v>
      </c>
      <c r="J105">
        <f>'Índices Diversos'!D118</f>
        <v>19.715140999999999</v>
      </c>
    </row>
    <row r="106" spans="1:10" x14ac:dyDescent="0.25">
      <c r="A106">
        <f>'Recálculo Geral'!A123</f>
        <v>101</v>
      </c>
      <c r="B106" s="63">
        <f>'Recálculo Geral'!B123</f>
        <v>36068</v>
      </c>
      <c r="C106" s="29">
        <v>0</v>
      </c>
      <c r="D106" s="29">
        <f>'Recálculo Geral'!H123</f>
        <v>184.88</v>
      </c>
      <c r="E106" s="66">
        <f t="shared" si="3"/>
        <v>877.99654803600015</v>
      </c>
      <c r="F106" s="29">
        <f>'Recálculo Geral'!M123</f>
        <v>0</v>
      </c>
      <c r="G106" s="67">
        <f t="shared" si="4"/>
        <v>0</v>
      </c>
      <c r="H106" s="67">
        <f>'Recálculo Geral'!O121</f>
        <v>0</v>
      </c>
      <c r="I106" s="67">
        <f t="shared" si="5"/>
        <v>0</v>
      </c>
      <c r="J106">
        <f>'Índices Diversos'!D119</f>
        <v>19.618535999999999</v>
      </c>
    </row>
    <row r="107" spans="1:10" x14ac:dyDescent="0.25">
      <c r="A107">
        <f>'Recálculo Geral'!A124</f>
        <v>102</v>
      </c>
      <c r="B107" s="63">
        <f>'Recálculo Geral'!B124</f>
        <v>36099</v>
      </c>
      <c r="C107" s="29">
        <v>0</v>
      </c>
      <c r="D107" s="29">
        <f>'Recálculo Geral'!H124</f>
        <v>184.88</v>
      </c>
      <c r="E107" s="66">
        <f t="shared" si="3"/>
        <v>880.72682536479954</v>
      </c>
      <c r="F107" s="29">
        <f>'Recálculo Geral'!M124</f>
        <v>0</v>
      </c>
      <c r="G107" s="67">
        <f t="shared" si="4"/>
        <v>0</v>
      </c>
      <c r="H107" s="67">
        <f>'Recálculo Geral'!O122</f>
        <v>0</v>
      </c>
      <c r="I107" s="67">
        <f t="shared" si="5"/>
        <v>0</v>
      </c>
      <c r="J107">
        <f>'Índices Diversos'!D120</f>
        <v>19.557718000000001</v>
      </c>
    </row>
    <row r="108" spans="1:10" x14ac:dyDescent="0.25">
      <c r="A108">
        <f>'Recálculo Geral'!A125</f>
        <v>103</v>
      </c>
      <c r="B108" s="63">
        <f>'Recálculo Geral'!B125</f>
        <v>36129</v>
      </c>
      <c r="C108" s="29">
        <v>0</v>
      </c>
      <c r="D108" s="29">
        <f>'Recálculo Geral'!H125</f>
        <v>184.88</v>
      </c>
      <c r="E108" s="66">
        <f t="shared" si="3"/>
        <v>879.75911237371872</v>
      </c>
      <c r="F108" s="29">
        <f>'Recálculo Geral'!M125</f>
        <v>0</v>
      </c>
      <c r="G108" s="67">
        <f t="shared" si="4"/>
        <v>0</v>
      </c>
      <c r="H108" s="67">
        <f>'Recálculo Geral'!O123</f>
        <v>0</v>
      </c>
      <c r="I108" s="67">
        <f t="shared" si="5"/>
        <v>0</v>
      </c>
      <c r="J108">
        <f>'Índices Diversos'!D121</f>
        <v>19.579231</v>
      </c>
    </row>
    <row r="109" spans="1:10" x14ac:dyDescent="0.25">
      <c r="A109">
        <f>'Recálculo Geral'!A126</f>
        <v>104</v>
      </c>
      <c r="B109" s="63">
        <f>'Recálculo Geral'!B126</f>
        <v>36160</v>
      </c>
      <c r="C109" s="29">
        <v>0</v>
      </c>
      <c r="D109" s="29">
        <f>'Recálculo Geral'!H126</f>
        <v>184.88</v>
      </c>
      <c r="E109" s="66">
        <f t="shared" si="3"/>
        <v>881.34555166120651</v>
      </c>
      <c r="F109" s="29">
        <f>'Recálculo Geral'!M126</f>
        <v>0</v>
      </c>
      <c r="G109" s="67">
        <f t="shared" si="4"/>
        <v>0</v>
      </c>
      <c r="H109" s="67">
        <f>'Recálculo Geral'!O124</f>
        <v>0</v>
      </c>
      <c r="I109" s="67">
        <f t="shared" si="5"/>
        <v>0</v>
      </c>
      <c r="J109">
        <f>'Índices Diversos'!D122</f>
        <v>19.543987999999999</v>
      </c>
    </row>
    <row r="110" spans="1:10" x14ac:dyDescent="0.25">
      <c r="A110">
        <f>'Recálculo Geral'!A127</f>
        <v>105</v>
      </c>
      <c r="B110" s="63">
        <f>'Recálculo Geral'!B127</f>
        <v>36191</v>
      </c>
      <c r="C110" s="29">
        <v>0</v>
      </c>
      <c r="D110" s="29">
        <f>'Recálculo Geral'!H127</f>
        <v>184.88</v>
      </c>
      <c r="E110" s="66">
        <f t="shared" si="3"/>
        <v>877.65941577713556</v>
      </c>
      <c r="F110" s="29">
        <f>'Recálculo Geral'!M127</f>
        <v>0</v>
      </c>
      <c r="G110" s="67">
        <f t="shared" si="4"/>
        <v>0</v>
      </c>
      <c r="H110" s="67">
        <f>'Recálculo Geral'!O125</f>
        <v>0</v>
      </c>
      <c r="I110" s="67">
        <f t="shared" si="5"/>
        <v>0</v>
      </c>
      <c r="J110">
        <f>'Índices Diversos'!D123</f>
        <v>19.626072000000001</v>
      </c>
    </row>
    <row r="111" spans="1:10" x14ac:dyDescent="0.25">
      <c r="A111">
        <f>'Recálculo Geral'!A128</f>
        <v>106</v>
      </c>
      <c r="B111" s="63">
        <f>'Recálculo Geral'!B128</f>
        <v>36219</v>
      </c>
      <c r="C111" s="29">
        <v>0</v>
      </c>
      <c r="D111" s="29">
        <f>'Recálculo Geral'!H128</f>
        <v>184.88</v>
      </c>
      <c r="E111" s="66">
        <f t="shared" si="3"/>
        <v>871.99149187332102</v>
      </c>
      <c r="F111" s="29">
        <f>'Recálculo Geral'!M128</f>
        <v>0</v>
      </c>
      <c r="G111" s="67">
        <f t="shared" si="4"/>
        <v>0</v>
      </c>
      <c r="H111" s="67">
        <f>'Recálculo Geral'!O126</f>
        <v>0</v>
      </c>
      <c r="I111" s="67">
        <f t="shared" si="5"/>
        <v>0</v>
      </c>
      <c r="J111">
        <f>'Índices Diversos'!D124</f>
        <v>19.753640999999998</v>
      </c>
    </row>
    <row r="112" spans="1:10" x14ac:dyDescent="0.25">
      <c r="A112">
        <f>'Recálculo Geral'!A129</f>
        <v>107</v>
      </c>
      <c r="B112" s="63">
        <f>'Recálculo Geral'!B129</f>
        <v>36250</v>
      </c>
      <c r="C112" s="29">
        <v>0</v>
      </c>
      <c r="D112" s="29">
        <f>'Recálculo Geral'!H129</f>
        <v>184.88</v>
      </c>
      <c r="E112" s="66">
        <f t="shared" si="3"/>
        <v>860.88610336566592</v>
      </c>
      <c r="F112" s="29">
        <f>'Recálculo Geral'!M129</f>
        <v>0</v>
      </c>
      <c r="G112" s="67">
        <f t="shared" si="4"/>
        <v>0</v>
      </c>
      <c r="H112" s="67">
        <f>'Recálculo Geral'!O127</f>
        <v>0</v>
      </c>
      <c r="I112" s="67">
        <f t="shared" si="5"/>
        <v>0</v>
      </c>
      <c r="J112">
        <f>'Índices Diversos'!D125</f>
        <v>20.008462000000002</v>
      </c>
    </row>
    <row r="113" spans="1:10" x14ac:dyDescent="0.25">
      <c r="A113">
        <f>'Recálculo Geral'!A130</f>
        <v>108</v>
      </c>
      <c r="B113" s="63">
        <f>'Recálculo Geral'!B130</f>
        <v>36280</v>
      </c>
      <c r="C113" s="29">
        <v>0</v>
      </c>
      <c r="D113" s="29">
        <f>'Recálculo Geral'!H130</f>
        <v>184.88</v>
      </c>
      <c r="E113" s="66">
        <f t="shared" si="3"/>
        <v>850.00603938400855</v>
      </c>
      <c r="F113" s="29">
        <f>'Recálculo Geral'!M130</f>
        <v>0</v>
      </c>
      <c r="G113" s="67">
        <f t="shared" si="4"/>
        <v>0</v>
      </c>
      <c r="H113" s="67">
        <f>'Recálculo Geral'!O128</f>
        <v>0</v>
      </c>
      <c r="I113" s="67">
        <f t="shared" si="5"/>
        <v>0</v>
      </c>
      <c r="J113">
        <f>'Índices Diversos'!D126</f>
        <v>20.264569999999999</v>
      </c>
    </row>
    <row r="114" spans="1:10" x14ac:dyDescent="0.25">
      <c r="A114">
        <f>'Recálculo Geral'!A131</f>
        <v>109</v>
      </c>
      <c r="B114" s="63">
        <f>'Recálculo Geral'!B131</f>
        <v>36311</v>
      </c>
      <c r="C114" s="29">
        <v>0</v>
      </c>
      <c r="D114" s="29">
        <f>'Recálculo Geral'!H131</f>
        <v>184.88</v>
      </c>
      <c r="E114" s="66">
        <f t="shared" si="3"/>
        <v>846.02971969929195</v>
      </c>
      <c r="F114" s="29">
        <f>'Recálculo Geral'!M131</f>
        <v>0</v>
      </c>
      <c r="G114" s="67">
        <f t="shared" si="4"/>
        <v>0</v>
      </c>
      <c r="H114" s="67">
        <f>'Recálculo Geral'!O129</f>
        <v>0</v>
      </c>
      <c r="I114" s="67">
        <f t="shared" si="5"/>
        <v>0</v>
      </c>
      <c r="J114">
        <f>'Índices Diversos'!D127</f>
        <v>20.359812999999999</v>
      </c>
    </row>
    <row r="115" spans="1:10" x14ac:dyDescent="0.25">
      <c r="A115">
        <f>'Recálculo Geral'!A132</f>
        <v>110</v>
      </c>
      <c r="B115" s="63">
        <f>'Recálculo Geral'!B132</f>
        <v>36341</v>
      </c>
      <c r="C115" s="29">
        <v>0</v>
      </c>
      <c r="D115" s="29">
        <f>'Recálculo Geral'!H132</f>
        <v>184.88</v>
      </c>
      <c r="E115" s="66">
        <f t="shared" si="3"/>
        <v>845.60695387214685</v>
      </c>
      <c r="F115" s="29">
        <f>'Recálculo Geral'!M132</f>
        <v>0</v>
      </c>
      <c r="G115" s="67">
        <f t="shared" si="4"/>
        <v>0</v>
      </c>
      <c r="H115" s="67">
        <f>'Recálculo Geral'!O130</f>
        <v>0</v>
      </c>
      <c r="I115" s="67">
        <f t="shared" si="5"/>
        <v>0</v>
      </c>
      <c r="J115">
        <f>'Índices Diversos'!D128</f>
        <v>20.369992</v>
      </c>
    </row>
    <row r="116" spans="1:10" x14ac:dyDescent="0.25">
      <c r="A116">
        <f>'Recálculo Geral'!A133</f>
        <v>111</v>
      </c>
      <c r="B116" s="63">
        <f>'Recálculo Geral'!B133</f>
        <v>36372</v>
      </c>
      <c r="C116" s="29">
        <v>0</v>
      </c>
      <c r="D116" s="29">
        <f>'Recálculo Geral'!H133</f>
        <v>205.84</v>
      </c>
      <c r="E116" s="66">
        <f t="shared" si="3"/>
        <v>940.81559544059746</v>
      </c>
      <c r="F116" s="29">
        <f>'Recálculo Geral'!M133</f>
        <v>0</v>
      </c>
      <c r="G116" s="67">
        <f t="shared" si="4"/>
        <v>0</v>
      </c>
      <c r="H116" s="67">
        <f>'Recálculo Geral'!O131</f>
        <v>0</v>
      </c>
      <c r="I116" s="67">
        <f t="shared" si="5"/>
        <v>0</v>
      </c>
      <c r="J116">
        <f>'Índices Diversos'!D129</f>
        <v>20.384250000000002</v>
      </c>
    </row>
    <row r="117" spans="1:10" x14ac:dyDescent="0.25">
      <c r="A117">
        <f>'Recálculo Geral'!A134</f>
        <v>112</v>
      </c>
      <c r="B117" s="63">
        <f>'Recálculo Geral'!B134</f>
        <v>36403</v>
      </c>
      <c r="C117" s="29">
        <v>0</v>
      </c>
      <c r="D117" s="29">
        <f>'Recálculo Geral'!H134</f>
        <v>205.84</v>
      </c>
      <c r="E117" s="66">
        <f t="shared" si="3"/>
        <v>933.90472112105851</v>
      </c>
      <c r="F117" s="29">
        <f>'Recálculo Geral'!M134</f>
        <v>0</v>
      </c>
      <c r="G117" s="67">
        <f t="shared" si="4"/>
        <v>0</v>
      </c>
      <c r="H117" s="67">
        <f>'Recálculo Geral'!O132</f>
        <v>0</v>
      </c>
      <c r="I117" s="67">
        <f t="shared" si="5"/>
        <v>0</v>
      </c>
      <c r="J117">
        <f>'Índices Diversos'!D130</f>
        <v>20.535093</v>
      </c>
    </row>
    <row r="118" spans="1:10" x14ac:dyDescent="0.25">
      <c r="A118">
        <f>'Recálculo Geral'!A135</f>
        <v>113</v>
      </c>
      <c r="B118" s="63">
        <f>'Recálculo Geral'!B135</f>
        <v>36433</v>
      </c>
      <c r="C118" s="29">
        <v>0</v>
      </c>
      <c r="D118" s="29">
        <f>'Recálculo Geral'!H135</f>
        <v>205.84</v>
      </c>
      <c r="E118" s="66">
        <f t="shared" si="3"/>
        <v>928.79634176151183</v>
      </c>
      <c r="F118" s="29">
        <f>'Recálculo Geral'!M135</f>
        <v>0</v>
      </c>
      <c r="G118" s="67">
        <f t="shared" si="4"/>
        <v>0</v>
      </c>
      <c r="H118" s="67">
        <f>'Recálculo Geral'!O133</f>
        <v>0</v>
      </c>
      <c r="I118" s="67">
        <f t="shared" si="5"/>
        <v>0</v>
      </c>
      <c r="J118">
        <f>'Índices Diversos'!D131</f>
        <v>20.648036000000001</v>
      </c>
    </row>
    <row r="119" spans="1:10" x14ac:dyDescent="0.25">
      <c r="A119">
        <f>'Recálculo Geral'!A136</f>
        <v>114</v>
      </c>
      <c r="B119" s="63">
        <f>'Recálculo Geral'!B136</f>
        <v>36464</v>
      </c>
      <c r="C119" s="29">
        <v>0</v>
      </c>
      <c r="D119" s="29">
        <f>'Recálculo Geral'!H136</f>
        <v>205.84</v>
      </c>
      <c r="E119" s="66">
        <f t="shared" si="3"/>
        <v>925.18812333300662</v>
      </c>
      <c r="F119" s="29">
        <f>'Recálculo Geral'!M136</f>
        <v>0</v>
      </c>
      <c r="G119" s="67">
        <f t="shared" si="4"/>
        <v>0</v>
      </c>
      <c r="H119" s="67">
        <f>'Recálculo Geral'!O134</f>
        <v>0</v>
      </c>
      <c r="I119" s="67">
        <f t="shared" si="5"/>
        <v>0</v>
      </c>
      <c r="J119">
        <f>'Índices Diversos'!D132</f>
        <v>20.728563000000001</v>
      </c>
    </row>
    <row r="120" spans="1:10" x14ac:dyDescent="0.25">
      <c r="A120">
        <f>'Recálculo Geral'!A137</f>
        <v>115</v>
      </c>
      <c r="B120" s="63">
        <f>'Recálculo Geral'!B137</f>
        <v>36494</v>
      </c>
      <c r="C120" s="29">
        <v>0</v>
      </c>
      <c r="D120" s="29">
        <f>'Recálculo Geral'!H137</f>
        <v>205.84</v>
      </c>
      <c r="E120" s="66">
        <f t="shared" si="3"/>
        <v>916.39078089047848</v>
      </c>
      <c r="F120" s="29">
        <f>'Recálculo Geral'!M137</f>
        <v>0</v>
      </c>
      <c r="G120" s="67">
        <f t="shared" si="4"/>
        <v>0</v>
      </c>
      <c r="H120" s="67">
        <f>'Recálculo Geral'!O135</f>
        <v>0</v>
      </c>
      <c r="I120" s="67">
        <f t="shared" si="5"/>
        <v>0</v>
      </c>
      <c r="J120">
        <f>'Índices Diversos'!D133</f>
        <v>20.927557</v>
      </c>
    </row>
    <row r="121" spans="1:10" x14ac:dyDescent="0.25">
      <c r="A121">
        <f>'Recálculo Geral'!A138</f>
        <v>116</v>
      </c>
      <c r="B121" s="63">
        <f>'Recálculo Geral'!B138</f>
        <v>36525</v>
      </c>
      <c r="C121" s="29">
        <v>0</v>
      </c>
      <c r="D121" s="29">
        <f>'Recálculo Geral'!H138</f>
        <v>205.84</v>
      </c>
      <c r="E121" s="66">
        <f t="shared" si="3"/>
        <v>907.85692732664552</v>
      </c>
      <c r="F121" s="29">
        <f>'Recálculo Geral'!M138</f>
        <v>0</v>
      </c>
      <c r="G121" s="67">
        <f t="shared" si="4"/>
        <v>0</v>
      </c>
      <c r="H121" s="67">
        <f>'Recálculo Geral'!O136</f>
        <v>0</v>
      </c>
      <c r="I121" s="67">
        <f t="shared" si="5"/>
        <v>0</v>
      </c>
      <c r="J121">
        <f>'Índices Diversos'!D134</f>
        <v>21.124275999999998</v>
      </c>
    </row>
    <row r="122" spans="1:10" x14ac:dyDescent="0.25">
      <c r="A122">
        <f>'Recálculo Geral'!A139</f>
        <v>117</v>
      </c>
      <c r="B122" s="63">
        <f>'Recálculo Geral'!B139</f>
        <v>36556</v>
      </c>
      <c r="C122" s="29">
        <v>0</v>
      </c>
      <c r="D122" s="29">
        <f>'Recálculo Geral'!H139</f>
        <v>205.84</v>
      </c>
      <c r="E122" s="66">
        <f t="shared" si="3"/>
        <v>901.18816233098732</v>
      </c>
      <c r="F122" s="29">
        <f>'Recálculo Geral'!M139</f>
        <v>0</v>
      </c>
      <c r="G122" s="67">
        <f t="shared" si="4"/>
        <v>0</v>
      </c>
      <c r="H122" s="67">
        <f>'Recálculo Geral'!O137</f>
        <v>0</v>
      </c>
      <c r="I122" s="67">
        <f t="shared" si="5"/>
        <v>0</v>
      </c>
      <c r="J122">
        <f>'Índices Diversos'!D135</f>
        <v>21.280595000000002</v>
      </c>
    </row>
    <row r="123" spans="1:10" x14ac:dyDescent="0.25">
      <c r="A123">
        <f>'Recálculo Geral'!A140</f>
        <v>118</v>
      </c>
      <c r="B123" s="63">
        <f>'Recálculo Geral'!B140</f>
        <v>36585</v>
      </c>
      <c r="C123" s="29">
        <v>0</v>
      </c>
      <c r="D123" s="29">
        <f>'Recálculo Geral'!H140</f>
        <v>205.84</v>
      </c>
      <c r="E123" s="66">
        <f t="shared" si="3"/>
        <v>895.72427077562202</v>
      </c>
      <c r="F123" s="29">
        <f>'Recálculo Geral'!M140</f>
        <v>0</v>
      </c>
      <c r="G123" s="67">
        <f t="shared" si="4"/>
        <v>0</v>
      </c>
      <c r="H123" s="67">
        <f>'Recálculo Geral'!O138</f>
        <v>0</v>
      </c>
      <c r="I123" s="67">
        <f t="shared" si="5"/>
        <v>0</v>
      </c>
      <c r="J123">
        <f>'Índices Diversos'!D136</f>
        <v>21.410405999999998</v>
      </c>
    </row>
    <row r="124" spans="1:10" x14ac:dyDescent="0.25">
      <c r="A124">
        <f>'Recálculo Geral'!A141</f>
        <v>119</v>
      </c>
      <c r="B124" s="63">
        <f>'Recálculo Geral'!B141</f>
        <v>36616</v>
      </c>
      <c r="C124" s="29">
        <v>0</v>
      </c>
      <c r="D124" s="29">
        <f>'Recálculo Geral'!H141</f>
        <v>205.84</v>
      </c>
      <c r="E124" s="66">
        <f t="shared" si="3"/>
        <v>895.2766409436</v>
      </c>
      <c r="F124" s="29">
        <f>'Recálculo Geral'!M141</f>
        <v>0</v>
      </c>
      <c r="G124" s="67">
        <f t="shared" si="4"/>
        <v>0</v>
      </c>
      <c r="H124" s="67">
        <f>'Recálculo Geral'!O139</f>
        <v>0</v>
      </c>
      <c r="I124" s="67">
        <f t="shared" si="5"/>
        <v>0</v>
      </c>
      <c r="J124">
        <f>'Índices Diversos'!D137</f>
        <v>21.421111</v>
      </c>
    </row>
    <row r="125" spans="1:10" x14ac:dyDescent="0.25">
      <c r="A125">
        <f>'Recálculo Geral'!A142</f>
        <v>120</v>
      </c>
      <c r="B125" s="63">
        <f>'Recálculo Geral'!B142</f>
        <v>36646</v>
      </c>
      <c r="C125" s="29">
        <v>0</v>
      </c>
      <c r="D125" s="29">
        <f>'Recálculo Geral'!H142</f>
        <v>198.64</v>
      </c>
      <c r="E125" s="66">
        <f t="shared" si="3"/>
        <v>862.83942243534614</v>
      </c>
      <c r="F125" s="29">
        <f>'Recálculo Geral'!M142</f>
        <v>0</v>
      </c>
      <c r="G125" s="67">
        <f t="shared" si="4"/>
        <v>0</v>
      </c>
      <c r="H125" s="67">
        <f>'Recálculo Geral'!O140</f>
        <v>0</v>
      </c>
      <c r="I125" s="67">
        <f t="shared" si="5"/>
        <v>0</v>
      </c>
      <c r="J125">
        <f>'Índices Diversos'!D138</f>
        <v>21.448958000000001</v>
      </c>
    </row>
    <row r="126" spans="1:10" x14ac:dyDescent="0.25">
      <c r="A126">
        <f>'Recálculo Geral'!A143</f>
        <v>121</v>
      </c>
      <c r="B126" s="63">
        <f>'Recálculo Geral'!B143</f>
        <v>36677</v>
      </c>
      <c r="C126" s="29">
        <v>0</v>
      </c>
      <c r="D126" s="29">
        <f>'Recálculo Geral'!H143</f>
        <v>198.64</v>
      </c>
      <c r="E126" s="66">
        <f t="shared" si="3"/>
        <v>862.06356772429922</v>
      </c>
      <c r="F126" s="29">
        <f>'Recálculo Geral'!M143</f>
        <v>0</v>
      </c>
      <c r="G126" s="67">
        <f t="shared" si="4"/>
        <v>0</v>
      </c>
      <c r="H126" s="67">
        <f>'Recálculo Geral'!O141</f>
        <v>0</v>
      </c>
      <c r="I126" s="67">
        <f t="shared" si="5"/>
        <v>0</v>
      </c>
      <c r="J126">
        <f>'Índices Diversos'!D139</f>
        <v>21.468261999999999</v>
      </c>
    </row>
    <row r="127" spans="1:10" x14ac:dyDescent="0.25">
      <c r="A127">
        <f>'Recálculo Geral'!A144</f>
        <v>122</v>
      </c>
      <c r="B127" s="63">
        <f>'Recálculo Geral'!B144</f>
        <v>36707</v>
      </c>
      <c r="C127" s="29">
        <v>0</v>
      </c>
      <c r="D127" s="29">
        <f>'Recálculo Geral'!H144</f>
        <v>198.64</v>
      </c>
      <c r="E127" s="66">
        <f t="shared" si="3"/>
        <v>862.49485006170562</v>
      </c>
      <c r="F127" s="29">
        <f>'Recálculo Geral'!M144</f>
        <v>0</v>
      </c>
      <c r="G127" s="67">
        <f t="shared" si="4"/>
        <v>0</v>
      </c>
      <c r="H127" s="67">
        <f>'Recálculo Geral'!O142</f>
        <v>0</v>
      </c>
      <c r="I127" s="67">
        <f t="shared" si="5"/>
        <v>0</v>
      </c>
      <c r="J127">
        <f>'Índices Diversos'!D140</f>
        <v>21.457526999999999</v>
      </c>
    </row>
    <row r="128" spans="1:10" x14ac:dyDescent="0.25">
      <c r="A128">
        <f>'Recálculo Geral'!A145</f>
        <v>123</v>
      </c>
      <c r="B128" s="63">
        <f>'Recálculo Geral'!B145</f>
        <v>36738</v>
      </c>
      <c r="C128" s="29">
        <v>0</v>
      </c>
      <c r="D128" s="29">
        <f>'Recálculo Geral'!H145</f>
        <v>210.71</v>
      </c>
      <c r="E128" s="66">
        <f t="shared" si="3"/>
        <v>912.16631399905737</v>
      </c>
      <c r="F128" s="29">
        <f>'Recálculo Geral'!M145</f>
        <v>0</v>
      </c>
      <c r="G128" s="67">
        <f t="shared" si="4"/>
        <v>0</v>
      </c>
      <c r="H128" s="67">
        <f>'Recálculo Geral'!O143</f>
        <v>0</v>
      </c>
      <c r="I128" s="67">
        <f t="shared" si="5"/>
        <v>0</v>
      </c>
      <c r="J128">
        <f>'Índices Diversos'!D141</f>
        <v>21.521899000000001</v>
      </c>
    </row>
    <row r="129" spans="1:10" x14ac:dyDescent="0.25">
      <c r="A129">
        <f>'Recálculo Geral'!A146</f>
        <v>124</v>
      </c>
      <c r="B129" s="63">
        <f>'Recálculo Geral'!B146</f>
        <v>36769</v>
      </c>
      <c r="C129" s="29">
        <v>0</v>
      </c>
      <c r="D129" s="29">
        <f>'Recálculo Geral'!H146</f>
        <v>210.71</v>
      </c>
      <c r="E129" s="66">
        <f t="shared" si="3"/>
        <v>899.66104207207604</v>
      </c>
      <c r="F129" s="29">
        <f>'Recálculo Geral'!M146</f>
        <v>0</v>
      </c>
      <c r="G129" s="67">
        <f t="shared" si="4"/>
        <v>0</v>
      </c>
      <c r="H129" s="67">
        <f>'Recálculo Geral'!O144</f>
        <v>0</v>
      </c>
      <c r="I129" s="67">
        <f t="shared" si="5"/>
        <v>0</v>
      </c>
      <c r="J129">
        <f>'Índices Diversos'!D142</f>
        <v>21.821052999999999</v>
      </c>
    </row>
    <row r="130" spans="1:10" x14ac:dyDescent="0.25">
      <c r="A130">
        <f>'Recálculo Geral'!A147</f>
        <v>125</v>
      </c>
      <c r="B130" s="63">
        <f>'Recálculo Geral'!B147</f>
        <v>36799</v>
      </c>
      <c r="C130" s="29">
        <v>0</v>
      </c>
      <c r="D130" s="29">
        <f>'Recálculo Geral'!H147</f>
        <v>210.71</v>
      </c>
      <c r="E130" s="66">
        <f t="shared" si="3"/>
        <v>888.90531792290426</v>
      </c>
      <c r="F130" s="29">
        <f>'Recálculo Geral'!M147</f>
        <v>0</v>
      </c>
      <c r="G130" s="67">
        <f t="shared" si="4"/>
        <v>0</v>
      </c>
      <c r="H130" s="67">
        <f>'Recálculo Geral'!O145</f>
        <v>0</v>
      </c>
      <c r="I130" s="67">
        <f t="shared" si="5"/>
        <v>0</v>
      </c>
      <c r="J130">
        <f>'Índices Diversos'!D143</f>
        <v>22.085087000000001</v>
      </c>
    </row>
    <row r="131" spans="1:10" x14ac:dyDescent="0.25">
      <c r="A131">
        <f>'Recálculo Geral'!A148</f>
        <v>126</v>
      </c>
      <c r="B131" s="63">
        <f>'Recálculo Geral'!B148</f>
        <v>36830</v>
      </c>
      <c r="C131" s="29">
        <v>0</v>
      </c>
      <c r="D131" s="29">
        <f>'Recálculo Geral'!H148</f>
        <v>210.71</v>
      </c>
      <c r="E131" s="66">
        <f t="shared" si="3"/>
        <v>885.09942542470151</v>
      </c>
      <c r="F131" s="29">
        <f>'Recálculo Geral'!M148</f>
        <v>0</v>
      </c>
      <c r="G131" s="67">
        <f t="shared" si="4"/>
        <v>0</v>
      </c>
      <c r="H131" s="67">
        <f>'Recálculo Geral'!O146</f>
        <v>0</v>
      </c>
      <c r="I131" s="67">
        <f t="shared" si="5"/>
        <v>0</v>
      </c>
      <c r="J131">
        <f>'Índices Diversos'!D144</f>
        <v>22.180052</v>
      </c>
    </row>
    <row r="132" spans="1:10" x14ac:dyDescent="0.25">
      <c r="A132">
        <f>'Recálculo Geral'!A149</f>
        <v>127</v>
      </c>
      <c r="B132" s="63">
        <f>'Recálculo Geral'!B149</f>
        <v>36860</v>
      </c>
      <c r="C132" s="29">
        <v>0</v>
      </c>
      <c r="D132" s="29">
        <f>'Recálculo Geral'!H149</f>
        <v>210.71</v>
      </c>
      <c r="E132" s="66">
        <f t="shared" si="3"/>
        <v>883.68553188848875</v>
      </c>
      <c r="F132" s="29">
        <f>'Recálculo Geral'!M149</f>
        <v>0</v>
      </c>
      <c r="G132" s="67">
        <f t="shared" si="4"/>
        <v>0</v>
      </c>
      <c r="H132" s="67">
        <f>'Recálculo Geral'!O147</f>
        <v>0</v>
      </c>
      <c r="I132" s="67">
        <f t="shared" si="5"/>
        <v>0</v>
      </c>
      <c r="J132">
        <f>'Índices Diversos'!D145</f>
        <v>22.215540000000001</v>
      </c>
    </row>
    <row r="133" spans="1:10" x14ac:dyDescent="0.25">
      <c r="A133">
        <f>'Recálculo Geral'!A150</f>
        <v>128</v>
      </c>
      <c r="B133" s="63">
        <f>'Recálculo Geral'!B150</f>
        <v>36891</v>
      </c>
      <c r="C133" s="29">
        <v>0</v>
      </c>
      <c r="D133" s="29">
        <f>'Recálculo Geral'!H150</f>
        <v>210.71</v>
      </c>
      <c r="E133" s="66">
        <f t="shared" si="3"/>
        <v>881.1302567616242</v>
      </c>
      <c r="F133" s="29">
        <f>'Recálculo Geral'!M150</f>
        <v>0</v>
      </c>
      <c r="G133" s="67">
        <f t="shared" si="4"/>
        <v>0</v>
      </c>
      <c r="H133" s="67">
        <f>'Recálculo Geral'!O148</f>
        <v>0</v>
      </c>
      <c r="I133" s="67">
        <f t="shared" si="5"/>
        <v>0</v>
      </c>
      <c r="J133">
        <f>'Índices Diversos'!D146</f>
        <v>22.279965000000001</v>
      </c>
    </row>
    <row r="134" spans="1:10" x14ac:dyDescent="0.25">
      <c r="A134">
        <f>'Recálculo Geral'!A151</f>
        <v>129</v>
      </c>
      <c r="B134" s="63">
        <f>'Recálculo Geral'!B151</f>
        <v>36922</v>
      </c>
      <c r="C134" s="29">
        <v>0</v>
      </c>
      <c r="D134" s="29">
        <f>'Recálculo Geral'!H151</f>
        <v>210.71</v>
      </c>
      <c r="E134" s="66">
        <f t="shared" si="3"/>
        <v>876.31058033021668</v>
      </c>
      <c r="F134" s="29">
        <f>'Recálculo Geral'!M151</f>
        <v>0</v>
      </c>
      <c r="G134" s="67">
        <f t="shared" si="4"/>
        <v>0</v>
      </c>
      <c r="H134" s="67">
        <f>'Recálculo Geral'!O149</f>
        <v>0</v>
      </c>
      <c r="I134" s="67">
        <f t="shared" si="5"/>
        <v>0</v>
      </c>
      <c r="J134">
        <f>'Índices Diversos'!D147</f>
        <v>22.402504</v>
      </c>
    </row>
    <row r="135" spans="1:10" x14ac:dyDescent="0.25">
      <c r="A135">
        <f>'Recálculo Geral'!A152</f>
        <v>130</v>
      </c>
      <c r="B135" s="63">
        <f>'Recálculo Geral'!B152</f>
        <v>36950</v>
      </c>
      <c r="C135" s="29">
        <v>0</v>
      </c>
      <c r="D135" s="29">
        <f>'Recálculo Geral'!H152</f>
        <v>210.71</v>
      </c>
      <c r="E135" s="66">
        <f t="shared" ref="E135:E198" si="6">(D135-C135)/J135*$D$3</f>
        <v>869.61455912497559</v>
      </c>
      <c r="F135" s="29">
        <f>'Recálculo Geral'!M152</f>
        <v>0</v>
      </c>
      <c r="G135" s="67">
        <f t="shared" ref="G135:G198" si="7">F135/J135*$D$3</f>
        <v>0</v>
      </c>
      <c r="H135" s="67">
        <f>'Recálculo Geral'!O150</f>
        <v>0</v>
      </c>
      <c r="I135" s="67">
        <f t="shared" ref="I135:I198" si="8">H135/J135*$D$3</f>
        <v>0</v>
      </c>
      <c r="J135">
        <f>'Índices Diversos'!D148</f>
        <v>22.575002999999999</v>
      </c>
    </row>
    <row r="136" spans="1:10" x14ac:dyDescent="0.25">
      <c r="A136">
        <f>'Recálculo Geral'!A153</f>
        <v>131</v>
      </c>
      <c r="B136" s="63">
        <f>'Recálculo Geral'!B153</f>
        <v>36981</v>
      </c>
      <c r="C136" s="29">
        <v>0</v>
      </c>
      <c r="D136" s="29">
        <f>'Recálculo Geral'!H153</f>
        <v>210.71</v>
      </c>
      <c r="E136" s="66">
        <f t="shared" si="6"/>
        <v>865.37424505435604</v>
      </c>
      <c r="F136" s="29">
        <f>'Recálculo Geral'!M153</f>
        <v>0</v>
      </c>
      <c r="G136" s="67">
        <f t="shared" si="7"/>
        <v>0</v>
      </c>
      <c r="H136" s="67">
        <f>'Recálculo Geral'!O151</f>
        <v>0</v>
      </c>
      <c r="I136" s="67">
        <f t="shared" si="8"/>
        <v>0</v>
      </c>
      <c r="J136">
        <f>'Índices Diversos'!D149</f>
        <v>22.68562</v>
      </c>
    </row>
    <row r="137" spans="1:10" x14ac:dyDescent="0.25">
      <c r="A137">
        <f>'Recálculo Geral'!A154</f>
        <v>132</v>
      </c>
      <c r="B137" s="63">
        <f>'Recálculo Geral'!B154</f>
        <v>37011</v>
      </c>
      <c r="C137" s="29">
        <v>0</v>
      </c>
      <c r="D137" s="29">
        <f>'Recálculo Geral'!H154</f>
        <v>210.71</v>
      </c>
      <c r="E137" s="66">
        <f t="shared" si="6"/>
        <v>861.24032853042252</v>
      </c>
      <c r="F137" s="29">
        <f>'Recálculo Geral'!M154</f>
        <v>0</v>
      </c>
      <c r="G137" s="67">
        <f t="shared" si="7"/>
        <v>0</v>
      </c>
      <c r="H137" s="67">
        <f>'Recálculo Geral'!O152</f>
        <v>0</v>
      </c>
      <c r="I137" s="67">
        <f t="shared" si="8"/>
        <v>0</v>
      </c>
      <c r="J137">
        <f>'Índices Diversos'!D150</f>
        <v>22.794509999999999</v>
      </c>
    </row>
    <row r="138" spans="1:10" x14ac:dyDescent="0.25">
      <c r="A138">
        <f>'Recálculo Geral'!A155</f>
        <v>133</v>
      </c>
      <c r="B138" s="63">
        <f>'Recálculo Geral'!B155</f>
        <v>37042</v>
      </c>
      <c r="C138" s="29">
        <v>0</v>
      </c>
      <c r="D138" s="29">
        <f>'Recálculo Geral'!H155</f>
        <v>210.71</v>
      </c>
      <c r="E138" s="66">
        <f t="shared" si="6"/>
        <v>854.06620552577624</v>
      </c>
      <c r="F138" s="29">
        <f>'Recálculo Geral'!M155</f>
        <v>0</v>
      </c>
      <c r="G138" s="67">
        <f t="shared" si="7"/>
        <v>0</v>
      </c>
      <c r="H138" s="67">
        <f>'Recálculo Geral'!O153</f>
        <v>0</v>
      </c>
      <c r="I138" s="67">
        <f t="shared" si="8"/>
        <v>0</v>
      </c>
      <c r="J138">
        <f>'Índices Diversos'!D151</f>
        <v>22.985983000000001</v>
      </c>
    </row>
    <row r="139" spans="1:10" x14ac:dyDescent="0.25">
      <c r="A139">
        <f>'Recálculo Geral'!A156</f>
        <v>134</v>
      </c>
      <c r="B139" s="63">
        <f>'Recálculo Geral'!B156</f>
        <v>37072</v>
      </c>
      <c r="C139" s="29">
        <v>0</v>
      </c>
      <c r="D139" s="29">
        <f>'Recálculo Geral'!H156</f>
        <v>210.71</v>
      </c>
      <c r="E139" s="66">
        <f t="shared" si="6"/>
        <v>849.22562328213564</v>
      </c>
      <c r="F139" s="29">
        <f>'Recálculo Geral'!M156</f>
        <v>0</v>
      </c>
      <c r="G139" s="67">
        <f t="shared" si="7"/>
        <v>0</v>
      </c>
      <c r="H139" s="67">
        <f>'Recálculo Geral'!O154</f>
        <v>0</v>
      </c>
      <c r="I139" s="67">
        <f t="shared" si="8"/>
        <v>0</v>
      </c>
      <c r="J139">
        <f>'Índices Diversos'!D152</f>
        <v>23.117003</v>
      </c>
    </row>
    <row r="140" spans="1:10" x14ac:dyDescent="0.25">
      <c r="A140">
        <f>'Recálculo Geral'!A157</f>
        <v>135</v>
      </c>
      <c r="B140" s="63">
        <f>'Recálculo Geral'!B157</f>
        <v>37103</v>
      </c>
      <c r="C140" s="29">
        <v>0</v>
      </c>
      <c r="D140" s="29">
        <f>'Recálculo Geral'!H157</f>
        <v>172.63</v>
      </c>
      <c r="E140" s="66">
        <f t="shared" si="6"/>
        <v>691.60198724442023</v>
      </c>
      <c r="F140" s="29">
        <f>'Recálculo Geral'!M157</f>
        <v>0</v>
      </c>
      <c r="G140" s="67">
        <f t="shared" si="7"/>
        <v>0</v>
      </c>
      <c r="H140" s="67">
        <f>'Recálculo Geral'!O155</f>
        <v>0</v>
      </c>
      <c r="I140" s="67">
        <f t="shared" si="8"/>
        <v>0</v>
      </c>
      <c r="J140">
        <f>'Índices Diversos'!D153</f>
        <v>23.255704999999999</v>
      </c>
    </row>
    <row r="141" spans="1:10" x14ac:dyDescent="0.25">
      <c r="A141">
        <f>'Recálculo Geral'!A158</f>
        <v>136</v>
      </c>
      <c r="B141" s="63">
        <f>'Recálculo Geral'!B158</f>
        <v>37134</v>
      </c>
      <c r="C141" s="29">
        <v>0</v>
      </c>
      <c r="D141" s="29">
        <f>'Recálculo Geral'!H158</f>
        <v>191.69</v>
      </c>
      <c r="E141" s="66">
        <f t="shared" si="6"/>
        <v>759.53066916837031</v>
      </c>
      <c r="F141" s="29">
        <f>'Recálculo Geral'!M158</f>
        <v>0</v>
      </c>
      <c r="G141" s="67">
        <f t="shared" si="7"/>
        <v>0</v>
      </c>
      <c r="H141" s="67">
        <f>'Recálculo Geral'!O156</f>
        <v>0</v>
      </c>
      <c r="I141" s="67">
        <f t="shared" si="8"/>
        <v>0</v>
      </c>
      <c r="J141">
        <f>'Índices Diversos'!D154</f>
        <v>23.513843000000001</v>
      </c>
    </row>
    <row r="142" spans="1:10" x14ac:dyDescent="0.25">
      <c r="A142">
        <f>'Recálculo Geral'!A159</f>
        <v>137</v>
      </c>
      <c r="B142" s="63">
        <f>'Recálculo Geral'!B159</f>
        <v>37164</v>
      </c>
      <c r="C142" s="29">
        <v>0</v>
      </c>
      <c r="D142" s="29">
        <f>'Recálculo Geral'!H159</f>
        <v>191.69</v>
      </c>
      <c r="E142" s="66">
        <f t="shared" si="6"/>
        <v>753.57741908535002</v>
      </c>
      <c r="F142" s="29">
        <f>'Recálculo Geral'!M159</f>
        <v>0</v>
      </c>
      <c r="G142" s="67">
        <f t="shared" si="7"/>
        <v>0</v>
      </c>
      <c r="H142" s="67">
        <f>'Recálculo Geral'!O157</f>
        <v>0</v>
      </c>
      <c r="I142" s="67">
        <f t="shared" si="8"/>
        <v>0</v>
      </c>
      <c r="J142">
        <f>'Índices Diversos'!D155</f>
        <v>23.699601999999999</v>
      </c>
    </row>
    <row r="143" spans="1:10" x14ac:dyDescent="0.25">
      <c r="A143">
        <f>'Recálculo Geral'!A160</f>
        <v>138</v>
      </c>
      <c r="B143" s="63">
        <f>'Recálculo Geral'!B160</f>
        <v>37195</v>
      </c>
      <c r="C143" s="29">
        <v>0</v>
      </c>
      <c r="D143" s="29">
        <f>'Recálculo Geral'!H160</f>
        <v>191.69</v>
      </c>
      <c r="E143" s="66">
        <f t="shared" si="6"/>
        <v>750.27621163062486</v>
      </c>
      <c r="F143" s="29">
        <f>'Recálculo Geral'!M160</f>
        <v>0</v>
      </c>
      <c r="G143" s="67">
        <f t="shared" si="7"/>
        <v>0</v>
      </c>
      <c r="H143" s="67">
        <f>'Recálculo Geral'!O158</f>
        <v>0</v>
      </c>
      <c r="I143" s="67">
        <f t="shared" si="8"/>
        <v>0</v>
      </c>
      <c r="J143">
        <f>'Índices Diversos'!D156</f>
        <v>23.803879999999999</v>
      </c>
    </row>
    <row r="144" spans="1:10" x14ac:dyDescent="0.25">
      <c r="A144">
        <f>'Recálculo Geral'!A161</f>
        <v>139</v>
      </c>
      <c r="B144" s="63">
        <f>'Recálculo Geral'!B161</f>
        <v>37225</v>
      </c>
      <c r="C144" s="29">
        <v>0</v>
      </c>
      <c r="D144" s="29">
        <f>'Recálculo Geral'!H161</f>
        <v>191.69</v>
      </c>
      <c r="E144" s="66">
        <f t="shared" si="6"/>
        <v>743.28930688437254</v>
      </c>
      <c r="F144" s="29">
        <f>'Recálculo Geral'!M161</f>
        <v>0</v>
      </c>
      <c r="G144" s="67">
        <f t="shared" si="7"/>
        <v>0</v>
      </c>
      <c r="H144" s="67">
        <f>'Recálculo Geral'!O159</f>
        <v>0</v>
      </c>
      <c r="I144" s="67">
        <f t="shared" si="8"/>
        <v>0</v>
      </c>
      <c r="J144">
        <f>'Índices Diversos'!D157</f>
        <v>24.027636000000001</v>
      </c>
    </row>
    <row r="145" spans="1:10" x14ac:dyDescent="0.25">
      <c r="A145">
        <f>'Recálculo Geral'!A162</f>
        <v>140</v>
      </c>
      <c r="B145" s="63">
        <f>'Recálculo Geral'!B162</f>
        <v>37256</v>
      </c>
      <c r="C145" s="29">
        <v>0</v>
      </c>
      <c r="D145" s="29">
        <f>'Recálculo Geral'!H162</f>
        <v>191.69</v>
      </c>
      <c r="E145" s="66">
        <f t="shared" si="6"/>
        <v>733.82300551796573</v>
      </c>
      <c r="F145" s="29">
        <f>'Recálculo Geral'!M162</f>
        <v>0</v>
      </c>
      <c r="G145" s="67">
        <f t="shared" si="7"/>
        <v>0</v>
      </c>
      <c r="H145" s="67">
        <f>'Recálculo Geral'!O160</f>
        <v>0</v>
      </c>
      <c r="I145" s="67">
        <f t="shared" si="8"/>
        <v>0</v>
      </c>
      <c r="J145">
        <f>'Índices Diversos'!D158</f>
        <v>24.337592000000001</v>
      </c>
    </row>
    <row r="146" spans="1:10" x14ac:dyDescent="0.25">
      <c r="A146">
        <f>'Recálculo Geral'!A163</f>
        <v>141</v>
      </c>
      <c r="B146" s="63">
        <f>'Recálculo Geral'!B163</f>
        <v>37287</v>
      </c>
      <c r="C146" s="29">
        <v>0</v>
      </c>
      <c r="D146" s="29">
        <f>'Recálculo Geral'!H163</f>
        <v>191.69</v>
      </c>
      <c r="E146" s="66">
        <f t="shared" si="6"/>
        <v>728.43260961819806</v>
      </c>
      <c r="F146" s="29">
        <f>'Recálculo Geral'!M163</f>
        <v>0</v>
      </c>
      <c r="G146" s="67">
        <f t="shared" si="7"/>
        <v>0</v>
      </c>
      <c r="H146" s="67">
        <f>'Recálculo Geral'!O161</f>
        <v>0</v>
      </c>
      <c r="I146" s="67">
        <f t="shared" si="8"/>
        <v>0</v>
      </c>
      <c r="J146">
        <f>'Índices Diversos'!D159</f>
        <v>24.517690000000002</v>
      </c>
    </row>
    <row r="147" spans="1:10" x14ac:dyDescent="0.25">
      <c r="A147">
        <f>'Recálculo Geral'!A164</f>
        <v>142</v>
      </c>
      <c r="B147" s="63">
        <f>'Recálculo Geral'!B164</f>
        <v>37315</v>
      </c>
      <c r="C147" s="29">
        <v>0</v>
      </c>
      <c r="D147" s="29">
        <f>'Recálculo Geral'!H164</f>
        <v>201.96</v>
      </c>
      <c r="E147" s="66">
        <f t="shared" si="6"/>
        <v>759.33430969108224</v>
      </c>
      <c r="F147" s="29">
        <f>'Recálculo Geral'!M164</f>
        <v>0</v>
      </c>
      <c r="G147" s="67">
        <f t="shared" si="7"/>
        <v>0</v>
      </c>
      <c r="H147" s="67">
        <f>'Recálculo Geral'!O162</f>
        <v>0</v>
      </c>
      <c r="I147" s="67">
        <f t="shared" si="8"/>
        <v>0</v>
      </c>
      <c r="J147">
        <f>'Índices Diversos'!D160</f>
        <v>24.780028999999999</v>
      </c>
    </row>
    <row r="148" spans="1:10" x14ac:dyDescent="0.25">
      <c r="A148">
        <f>'Recálculo Geral'!A165</f>
        <v>143</v>
      </c>
      <c r="B148" s="63">
        <f>'Recálculo Geral'!B165</f>
        <v>37346</v>
      </c>
      <c r="C148" s="29">
        <v>0</v>
      </c>
      <c r="D148" s="29">
        <f>'Recálculo Geral'!H165</f>
        <v>201.96</v>
      </c>
      <c r="E148" s="66">
        <f t="shared" si="6"/>
        <v>756.98765072014169</v>
      </c>
      <c r="F148" s="29">
        <f>'Recálculo Geral'!M165</f>
        <v>0</v>
      </c>
      <c r="G148" s="67">
        <f t="shared" si="7"/>
        <v>0</v>
      </c>
      <c r="H148" s="67">
        <f>'Recálculo Geral'!O163</f>
        <v>0</v>
      </c>
      <c r="I148" s="67">
        <f t="shared" si="8"/>
        <v>0</v>
      </c>
      <c r="J148">
        <f>'Índices Diversos'!D161</f>
        <v>24.856846999999998</v>
      </c>
    </row>
    <row r="149" spans="1:10" x14ac:dyDescent="0.25">
      <c r="A149">
        <f>'Recálculo Geral'!A166</f>
        <v>144</v>
      </c>
      <c r="B149" s="63">
        <f>'Recálculo Geral'!B166</f>
        <v>37376</v>
      </c>
      <c r="C149" s="29">
        <v>0</v>
      </c>
      <c r="D149" s="29">
        <f>'Recálculo Geral'!H166</f>
        <v>201.96</v>
      </c>
      <c r="E149" s="66">
        <f t="shared" si="6"/>
        <v>752.3232601692722</v>
      </c>
      <c r="F149" s="29">
        <f>'Recálculo Geral'!M166</f>
        <v>0</v>
      </c>
      <c r="G149" s="67">
        <f t="shared" si="7"/>
        <v>0</v>
      </c>
      <c r="H149" s="67">
        <f>'Recálculo Geral'!O164</f>
        <v>0</v>
      </c>
      <c r="I149" s="67">
        <f t="shared" si="8"/>
        <v>0</v>
      </c>
      <c r="J149">
        <f>'Índices Diversos'!D162</f>
        <v>25.010959</v>
      </c>
    </row>
    <row r="150" spans="1:10" x14ac:dyDescent="0.25">
      <c r="A150">
        <f>'Recálculo Geral'!A167</f>
        <v>145</v>
      </c>
      <c r="B150" s="63">
        <f>'Recálculo Geral'!B167</f>
        <v>37407</v>
      </c>
      <c r="C150" s="29">
        <v>0</v>
      </c>
      <c r="D150" s="29">
        <f>'Recálculo Geral'!H167</f>
        <v>201.96</v>
      </c>
      <c r="E150" s="66">
        <f t="shared" si="6"/>
        <v>747.2420299373739</v>
      </c>
      <c r="F150" s="29">
        <f>'Recálculo Geral'!M167</f>
        <v>0</v>
      </c>
      <c r="G150" s="67">
        <f t="shared" si="7"/>
        <v>0</v>
      </c>
      <c r="H150" s="67">
        <f>'Recálculo Geral'!O165</f>
        <v>0</v>
      </c>
      <c r="I150" s="67">
        <f t="shared" si="8"/>
        <v>0</v>
      </c>
      <c r="J150">
        <f>'Índices Diversos'!D163</f>
        <v>25.181032999999999</v>
      </c>
    </row>
    <row r="151" spans="1:10" x14ac:dyDescent="0.25">
      <c r="A151">
        <f>'Recálculo Geral'!A168</f>
        <v>146</v>
      </c>
      <c r="B151" s="63">
        <f>'Recálculo Geral'!B168</f>
        <v>37437</v>
      </c>
      <c r="C151" s="29">
        <v>0</v>
      </c>
      <c r="D151" s="29">
        <f>'Recálculo Geral'!H168</f>
        <v>201.96</v>
      </c>
      <c r="E151" s="66">
        <f t="shared" si="6"/>
        <v>746.57014437129169</v>
      </c>
      <c r="F151" s="29">
        <f>'Recálculo Geral'!M168</f>
        <v>0</v>
      </c>
      <c r="G151" s="67">
        <f t="shared" si="7"/>
        <v>0</v>
      </c>
      <c r="H151" s="67">
        <f>'Recálculo Geral'!O166</f>
        <v>0</v>
      </c>
      <c r="I151" s="67">
        <f t="shared" si="8"/>
        <v>0</v>
      </c>
      <c r="J151">
        <f>'Índices Diversos'!D164</f>
        <v>25.203695</v>
      </c>
    </row>
    <row r="152" spans="1:10" x14ac:dyDescent="0.25">
      <c r="A152">
        <f>'Recálculo Geral'!A169</f>
        <v>147</v>
      </c>
      <c r="B152" s="63">
        <f>'Recálculo Geral'!B169</f>
        <v>37468</v>
      </c>
      <c r="C152" s="29">
        <v>0</v>
      </c>
      <c r="D152" s="29">
        <f>'Recálculo Geral'!H169</f>
        <v>201.96</v>
      </c>
      <c r="E152" s="66">
        <f t="shared" si="6"/>
        <v>742.04369372346264</v>
      </c>
      <c r="F152" s="29">
        <f>'Recálculo Geral'!M169</f>
        <v>0</v>
      </c>
      <c r="G152" s="67">
        <f t="shared" si="7"/>
        <v>0</v>
      </c>
      <c r="H152" s="67">
        <f>'Recálculo Geral'!O167</f>
        <v>0</v>
      </c>
      <c r="I152" s="67">
        <f t="shared" si="8"/>
        <v>0</v>
      </c>
      <c r="J152">
        <f>'Índices Diversos'!D165</f>
        <v>25.357437000000001</v>
      </c>
    </row>
    <row r="153" spans="1:10" x14ac:dyDescent="0.25">
      <c r="A153">
        <f>'Recálculo Geral'!A170</f>
        <v>148</v>
      </c>
      <c r="B153" s="63">
        <f>'Recálculo Geral'!B170</f>
        <v>37499</v>
      </c>
      <c r="C153" s="29">
        <v>0</v>
      </c>
      <c r="D153" s="29">
        <f>'Recálculo Geral'!H170</f>
        <v>201.96</v>
      </c>
      <c r="E153" s="66">
        <f t="shared" si="6"/>
        <v>733.6072258294821</v>
      </c>
      <c r="F153" s="29">
        <f>'Recálculo Geral'!M170</f>
        <v>0</v>
      </c>
      <c r="G153" s="67">
        <f t="shared" si="7"/>
        <v>0</v>
      </c>
      <c r="H153" s="67">
        <f>'Recálculo Geral'!O168</f>
        <v>0</v>
      </c>
      <c r="I153" s="67">
        <f t="shared" si="8"/>
        <v>0</v>
      </c>
      <c r="J153">
        <f>'Índices Diversos'!D166</f>
        <v>25.649046999999999</v>
      </c>
    </row>
    <row r="154" spans="1:10" x14ac:dyDescent="0.25">
      <c r="A154">
        <f>'Recálculo Geral'!A171</f>
        <v>149</v>
      </c>
      <c r="B154" s="63">
        <f>'Recálculo Geral'!B171</f>
        <v>37529</v>
      </c>
      <c r="C154" s="29">
        <v>0</v>
      </c>
      <c r="D154" s="29">
        <f>'Recálculo Geral'!H171</f>
        <v>201.96</v>
      </c>
      <c r="E154" s="66">
        <f t="shared" si="6"/>
        <v>727.3520212521031</v>
      </c>
      <c r="F154" s="29">
        <f>'Recálculo Geral'!M171</f>
        <v>0</v>
      </c>
      <c r="G154" s="67">
        <f t="shared" si="7"/>
        <v>0</v>
      </c>
      <c r="H154" s="67">
        <f>'Recálculo Geral'!O169</f>
        <v>0</v>
      </c>
      <c r="I154" s="67">
        <f t="shared" si="8"/>
        <v>0</v>
      </c>
      <c r="J154">
        <f>'Índices Diversos'!D167</f>
        <v>25.869627999999999</v>
      </c>
    </row>
    <row r="155" spans="1:10" x14ac:dyDescent="0.25">
      <c r="A155">
        <f>'Recálculo Geral'!A172</f>
        <v>150</v>
      </c>
      <c r="B155" s="63">
        <f>'Recálculo Geral'!B172</f>
        <v>37560</v>
      </c>
      <c r="C155" s="29">
        <v>0</v>
      </c>
      <c r="D155" s="29">
        <f>'Recálculo Geral'!H172</f>
        <v>201.96</v>
      </c>
      <c r="E155" s="66">
        <f t="shared" si="6"/>
        <v>721.36471952199679</v>
      </c>
      <c r="F155" s="29">
        <f>'Recálculo Geral'!M172</f>
        <v>0</v>
      </c>
      <c r="G155" s="67">
        <f t="shared" si="7"/>
        <v>0</v>
      </c>
      <c r="H155" s="67">
        <f>'Recálculo Geral'!O170</f>
        <v>0</v>
      </c>
      <c r="I155" s="67">
        <f t="shared" si="8"/>
        <v>0</v>
      </c>
      <c r="J155">
        <f>'Índices Diversos'!D168</f>
        <v>26.084344999999999</v>
      </c>
    </row>
    <row r="156" spans="1:10" x14ac:dyDescent="0.25">
      <c r="A156">
        <f>'Recálculo Geral'!A173</f>
        <v>151</v>
      </c>
      <c r="B156" s="63">
        <f>'Recálculo Geral'!B173</f>
        <v>37590</v>
      </c>
      <c r="C156" s="29">
        <v>0</v>
      </c>
      <c r="D156" s="29">
        <f>'Recálculo Geral'!H173</f>
        <v>201.96</v>
      </c>
      <c r="E156" s="66">
        <f t="shared" si="6"/>
        <v>710.21435996531875</v>
      </c>
      <c r="F156" s="29">
        <f>'Recálculo Geral'!M173</f>
        <v>0</v>
      </c>
      <c r="G156" s="67">
        <f t="shared" si="7"/>
        <v>0</v>
      </c>
      <c r="H156" s="67">
        <f>'Recálculo Geral'!O171</f>
        <v>0</v>
      </c>
      <c r="I156" s="67">
        <f t="shared" si="8"/>
        <v>0</v>
      </c>
      <c r="J156">
        <f>'Índices Diversos'!D169</f>
        <v>26.493869</v>
      </c>
    </row>
    <row r="157" spans="1:10" x14ac:dyDescent="0.25">
      <c r="A157">
        <f>'Recálculo Geral'!A174</f>
        <v>152</v>
      </c>
      <c r="B157" s="63">
        <f>'Recálculo Geral'!B174</f>
        <v>37621</v>
      </c>
      <c r="C157" s="29">
        <v>0</v>
      </c>
      <c r="D157" s="29">
        <f>'Recálculo Geral'!H174</f>
        <v>201.96</v>
      </c>
      <c r="E157" s="66">
        <f t="shared" si="6"/>
        <v>686.92752112431617</v>
      </c>
      <c r="F157" s="29">
        <f>'Recálculo Geral'!M174</f>
        <v>0</v>
      </c>
      <c r="G157" s="67">
        <f t="shared" si="7"/>
        <v>0</v>
      </c>
      <c r="H157" s="67">
        <f>'Recálculo Geral'!O172</f>
        <v>0</v>
      </c>
      <c r="I157" s="67">
        <f t="shared" si="8"/>
        <v>0</v>
      </c>
      <c r="J157">
        <f>'Índices Diversos'!D170</f>
        <v>27.392011</v>
      </c>
    </row>
    <row r="158" spans="1:10" x14ac:dyDescent="0.25">
      <c r="A158">
        <f>'Recálculo Geral'!A175</f>
        <v>153</v>
      </c>
      <c r="B158" s="63">
        <f>'Recálculo Geral'!B175</f>
        <v>37652</v>
      </c>
      <c r="C158" s="29">
        <v>0</v>
      </c>
      <c r="D158" s="29">
        <f>'Recálculo Geral'!H175</f>
        <v>201.96</v>
      </c>
      <c r="E158" s="66">
        <f t="shared" si="6"/>
        <v>668.86808994797479</v>
      </c>
      <c r="F158" s="29">
        <f>'Recálculo Geral'!M175</f>
        <v>0</v>
      </c>
      <c r="G158" s="67">
        <f t="shared" si="7"/>
        <v>0</v>
      </c>
      <c r="H158" s="67">
        <f>'Recálculo Geral'!O173</f>
        <v>0</v>
      </c>
      <c r="I158" s="67">
        <f t="shared" si="8"/>
        <v>0</v>
      </c>
      <c r="J158">
        <f>'Índices Diversos'!D171</f>
        <v>28.131595000000001</v>
      </c>
    </row>
    <row r="159" spans="1:10" x14ac:dyDescent="0.25">
      <c r="A159">
        <f>'Recálculo Geral'!A176</f>
        <v>154</v>
      </c>
      <c r="B159" s="63">
        <f>'Recálculo Geral'!B176</f>
        <v>37680</v>
      </c>
      <c r="C159" s="29">
        <v>0</v>
      </c>
      <c r="D159" s="29">
        <f>'Recálculo Geral'!H176</f>
        <v>213.83</v>
      </c>
      <c r="E159" s="66">
        <f t="shared" si="6"/>
        <v>691.10975174254054</v>
      </c>
      <c r="F159" s="29">
        <f>'Recálculo Geral'!M176</f>
        <v>0</v>
      </c>
      <c r="G159" s="67">
        <f t="shared" si="7"/>
        <v>0</v>
      </c>
      <c r="H159" s="67">
        <f>'Recálculo Geral'!O174</f>
        <v>0</v>
      </c>
      <c r="I159" s="67">
        <f t="shared" si="8"/>
        <v>0</v>
      </c>
      <c r="J159">
        <f>'Índices Diversos'!D172</f>
        <v>28.826445</v>
      </c>
    </row>
    <row r="160" spans="1:10" x14ac:dyDescent="0.25">
      <c r="A160">
        <f>'Recálculo Geral'!A177</f>
        <v>155</v>
      </c>
      <c r="B160" s="63">
        <f>'Recálculo Geral'!B177</f>
        <v>37711</v>
      </c>
      <c r="C160" s="29">
        <v>0</v>
      </c>
      <c r="D160" s="29">
        <f>'Recálculo Geral'!H177</f>
        <v>213.83</v>
      </c>
      <c r="E160" s="66">
        <f t="shared" si="6"/>
        <v>681.16474870356456</v>
      </c>
      <c r="F160" s="29">
        <f>'Recálculo Geral'!M177</f>
        <v>0</v>
      </c>
      <c r="G160" s="67">
        <f t="shared" si="7"/>
        <v>0</v>
      </c>
      <c r="H160" s="67">
        <f>'Recálculo Geral'!O175</f>
        <v>0</v>
      </c>
      <c r="I160" s="67">
        <f t="shared" si="8"/>
        <v>0</v>
      </c>
      <c r="J160">
        <f>'Índices Diversos'!D173</f>
        <v>29.247311</v>
      </c>
    </row>
    <row r="161" spans="1:10" x14ac:dyDescent="0.25">
      <c r="A161">
        <f>'Recálculo Geral'!A178</f>
        <v>156</v>
      </c>
      <c r="B161" s="63">
        <f>'Recálculo Geral'!B178</f>
        <v>37741</v>
      </c>
      <c r="C161" s="29">
        <v>0</v>
      </c>
      <c r="D161" s="29">
        <f>'Recálculo Geral'!H178</f>
        <v>213.83</v>
      </c>
      <c r="E161" s="66">
        <f t="shared" si="6"/>
        <v>671.95891525664172</v>
      </c>
      <c r="F161" s="29">
        <f>'Recálculo Geral'!M178</f>
        <v>0</v>
      </c>
      <c r="G161" s="67">
        <f t="shared" si="7"/>
        <v>0</v>
      </c>
      <c r="H161" s="67">
        <f>'Recálculo Geral'!O176</f>
        <v>0</v>
      </c>
      <c r="I161" s="67">
        <f t="shared" si="8"/>
        <v>0</v>
      </c>
      <c r="J161">
        <f>'Índices Diversos'!D174</f>
        <v>29.647998999999999</v>
      </c>
    </row>
    <row r="162" spans="1:10" x14ac:dyDescent="0.25">
      <c r="A162">
        <f>'Recálculo Geral'!A179</f>
        <v>157</v>
      </c>
      <c r="B162" s="63">
        <f>'Recálculo Geral'!B179</f>
        <v>37772</v>
      </c>
      <c r="C162" s="29">
        <v>0</v>
      </c>
      <c r="D162" s="29">
        <f>'Recálculo Geral'!H179</f>
        <v>213.83</v>
      </c>
      <c r="E162" s="66">
        <f t="shared" si="6"/>
        <v>662.81211668035883</v>
      </c>
      <c r="F162" s="29">
        <f>'Recálculo Geral'!M179</f>
        <v>0</v>
      </c>
      <c r="G162" s="67">
        <f t="shared" si="7"/>
        <v>0</v>
      </c>
      <c r="H162" s="67">
        <f>'Recálculo Geral'!O177</f>
        <v>0</v>
      </c>
      <c r="I162" s="67">
        <f t="shared" si="8"/>
        <v>0</v>
      </c>
      <c r="J162">
        <f>'Índices Diversos'!D175</f>
        <v>30.057141000000001</v>
      </c>
    </row>
    <row r="163" spans="1:10" x14ac:dyDescent="0.25">
      <c r="A163">
        <f>'Recálculo Geral'!A180</f>
        <v>158</v>
      </c>
      <c r="B163" s="63">
        <f>'Recálculo Geral'!B180</f>
        <v>37802</v>
      </c>
      <c r="C163" s="29">
        <v>0</v>
      </c>
      <c r="D163" s="29">
        <f>'Recálculo Geral'!H180</f>
        <v>213.83</v>
      </c>
      <c r="E163" s="66">
        <f t="shared" si="6"/>
        <v>656.31461716578644</v>
      </c>
      <c r="F163" s="29">
        <f>'Recálculo Geral'!M180</f>
        <v>0</v>
      </c>
      <c r="G163" s="67">
        <f t="shared" si="7"/>
        <v>0</v>
      </c>
      <c r="H163" s="67">
        <f>'Recálculo Geral'!O178</f>
        <v>0</v>
      </c>
      <c r="I163" s="67">
        <f t="shared" si="8"/>
        <v>0</v>
      </c>
      <c r="J163">
        <f>'Índices Diversos'!D176</f>
        <v>30.354706</v>
      </c>
    </row>
    <row r="164" spans="1:10" x14ac:dyDescent="0.25">
      <c r="A164">
        <f>'Recálculo Geral'!A181</f>
        <v>159</v>
      </c>
      <c r="B164" s="63">
        <f>'Recálculo Geral'!B181</f>
        <v>37833</v>
      </c>
      <c r="C164" s="29">
        <v>0</v>
      </c>
      <c r="D164" s="29">
        <f>'Recálculo Geral'!H181</f>
        <v>213.83</v>
      </c>
      <c r="E164" s="66">
        <f t="shared" si="6"/>
        <v>656.70864616981271</v>
      </c>
      <c r="F164" s="29">
        <f>'Recálculo Geral'!M181</f>
        <v>0</v>
      </c>
      <c r="G164" s="67">
        <f t="shared" si="7"/>
        <v>0</v>
      </c>
      <c r="H164" s="67">
        <f>'Recálculo Geral'!O179</f>
        <v>0</v>
      </c>
      <c r="I164" s="67">
        <f t="shared" si="8"/>
        <v>0</v>
      </c>
      <c r="J164">
        <f>'Índices Diversos'!D177</f>
        <v>30.336493000000001</v>
      </c>
    </row>
    <row r="165" spans="1:10" x14ac:dyDescent="0.25">
      <c r="A165">
        <f>'Recálculo Geral'!A182</f>
        <v>160</v>
      </c>
      <c r="B165" s="63">
        <f>'Recálculo Geral'!B182</f>
        <v>37864</v>
      </c>
      <c r="C165" s="29">
        <v>0</v>
      </c>
      <c r="D165" s="29">
        <f>'Recálculo Geral'!H182</f>
        <v>0</v>
      </c>
      <c r="E165" s="66">
        <f t="shared" si="6"/>
        <v>0</v>
      </c>
      <c r="F165" s="29">
        <f>'Recálculo Geral'!M182</f>
        <v>0</v>
      </c>
      <c r="G165" s="67">
        <f t="shared" si="7"/>
        <v>0</v>
      </c>
      <c r="H165" s="67">
        <f>'Recálculo Geral'!O180</f>
        <v>0</v>
      </c>
      <c r="I165" s="67">
        <f t="shared" si="8"/>
        <v>0</v>
      </c>
      <c r="J165">
        <f>'Índices Diversos'!D178</f>
        <v>30.348627</v>
      </c>
    </row>
    <row r="166" spans="1:10" x14ac:dyDescent="0.25">
      <c r="A166">
        <f>'Recálculo Geral'!A183</f>
        <v>161</v>
      </c>
      <c r="B166" s="63">
        <f>'Recálculo Geral'!B183</f>
        <v>37894</v>
      </c>
      <c r="C166" s="29">
        <v>0</v>
      </c>
      <c r="D166" s="29">
        <f>'Recálculo Geral'!H183</f>
        <v>427.66</v>
      </c>
      <c r="E166" s="66">
        <f t="shared" si="6"/>
        <v>1310.5332243430259</v>
      </c>
      <c r="F166" s="29">
        <f>'Recálculo Geral'!M183</f>
        <v>0</v>
      </c>
      <c r="G166" s="67">
        <f t="shared" si="7"/>
        <v>0</v>
      </c>
      <c r="H166" s="67">
        <f>'Recálculo Geral'!O181</f>
        <v>0</v>
      </c>
      <c r="I166" s="67">
        <f t="shared" si="8"/>
        <v>0</v>
      </c>
      <c r="J166">
        <f>'Índices Diversos'!D179</f>
        <v>30.403254</v>
      </c>
    </row>
    <row r="167" spans="1:10" x14ac:dyDescent="0.25">
      <c r="A167">
        <f>'Recálculo Geral'!A184</f>
        <v>162</v>
      </c>
      <c r="B167" s="63">
        <f>'Recálculo Geral'!B184</f>
        <v>37925</v>
      </c>
      <c r="C167" s="29">
        <v>0</v>
      </c>
      <c r="D167" s="29">
        <f>'Recálculo Geral'!H184</f>
        <v>213.83</v>
      </c>
      <c r="E167" s="66">
        <f t="shared" si="6"/>
        <v>649.93714220182585</v>
      </c>
      <c r="F167" s="29">
        <f>'Recálculo Geral'!M184</f>
        <v>0</v>
      </c>
      <c r="G167" s="67">
        <f t="shared" si="7"/>
        <v>0</v>
      </c>
      <c r="H167" s="67">
        <f>'Recálculo Geral'!O182</f>
        <v>0</v>
      </c>
      <c r="I167" s="67">
        <f t="shared" si="8"/>
        <v>0</v>
      </c>
      <c r="J167">
        <f>'Índices Diversos'!D180</f>
        <v>30.652560000000001</v>
      </c>
    </row>
    <row r="168" spans="1:10" x14ac:dyDescent="0.25">
      <c r="A168">
        <f>'Recálculo Geral'!A185</f>
        <v>163</v>
      </c>
      <c r="B168" s="63">
        <f>'Recálculo Geral'!B185</f>
        <v>37955</v>
      </c>
      <c r="C168" s="29">
        <v>0</v>
      </c>
      <c r="D168" s="29">
        <f>'Recálculo Geral'!H185</f>
        <v>0</v>
      </c>
      <c r="E168" s="66">
        <f t="shared" si="6"/>
        <v>0</v>
      </c>
      <c r="F168" s="29">
        <f>'Recálculo Geral'!M185</f>
        <v>0</v>
      </c>
      <c r="G168" s="67">
        <f t="shared" si="7"/>
        <v>0</v>
      </c>
      <c r="H168" s="67">
        <f>'Recálculo Geral'!O183</f>
        <v>0</v>
      </c>
      <c r="I168" s="67">
        <f t="shared" si="8"/>
        <v>0</v>
      </c>
      <c r="J168">
        <f>'Índices Diversos'!D181</f>
        <v>30.772103999999999</v>
      </c>
    </row>
    <row r="169" spans="1:10" x14ac:dyDescent="0.25">
      <c r="A169">
        <f>'Recálculo Geral'!A186</f>
        <v>164</v>
      </c>
      <c r="B169" s="63">
        <f>'Recálculo Geral'!B186</f>
        <v>37986</v>
      </c>
      <c r="C169" s="29">
        <v>0</v>
      </c>
      <c r="D169" s="29">
        <f>'Recálculo Geral'!H186</f>
        <v>427.66</v>
      </c>
      <c r="E169" s="66">
        <f t="shared" si="6"/>
        <v>1290.0513532731377</v>
      </c>
      <c r="F169" s="29">
        <f>'Recálculo Geral'!M186</f>
        <v>0</v>
      </c>
      <c r="G169" s="67">
        <f t="shared" si="7"/>
        <v>0</v>
      </c>
      <c r="H169" s="67">
        <f>'Recálculo Geral'!O184</f>
        <v>0</v>
      </c>
      <c r="I169" s="67">
        <f t="shared" si="8"/>
        <v>0</v>
      </c>
      <c r="J169">
        <f>'Índices Diversos'!D182</f>
        <v>30.885960000000001</v>
      </c>
    </row>
    <row r="170" spans="1:10" x14ac:dyDescent="0.25">
      <c r="A170">
        <f>'Recálculo Geral'!A187</f>
        <v>165</v>
      </c>
      <c r="B170" s="63">
        <f>'Recálculo Geral'!B187</f>
        <v>38017</v>
      </c>
      <c r="C170" s="29">
        <v>0</v>
      </c>
      <c r="D170" s="29">
        <f>'Recálculo Geral'!H187</f>
        <v>213.83</v>
      </c>
      <c r="E170" s="66">
        <f t="shared" si="6"/>
        <v>641.5612497101705</v>
      </c>
      <c r="F170" s="29">
        <f>'Recálculo Geral'!M187</f>
        <v>0</v>
      </c>
      <c r="G170" s="67">
        <f t="shared" si="7"/>
        <v>0</v>
      </c>
      <c r="H170" s="67">
        <f>'Recálculo Geral'!O185</f>
        <v>0</v>
      </c>
      <c r="I170" s="67">
        <f t="shared" si="8"/>
        <v>0</v>
      </c>
      <c r="J170">
        <f>'Índices Diversos'!D183</f>
        <v>31.052744000000001</v>
      </c>
    </row>
    <row r="171" spans="1:10" x14ac:dyDescent="0.25">
      <c r="A171">
        <f>'Recálculo Geral'!A188</f>
        <v>166</v>
      </c>
      <c r="B171" s="63">
        <f>'Recálculo Geral'!B188</f>
        <v>38046</v>
      </c>
      <c r="C171" s="29">
        <v>0</v>
      </c>
      <c r="D171" s="29">
        <f>'Recálculo Geral'!H188</f>
        <v>0</v>
      </c>
      <c r="E171" s="66">
        <f t="shared" si="6"/>
        <v>0</v>
      </c>
      <c r="F171" s="29">
        <f>'Recálculo Geral'!M188</f>
        <v>0</v>
      </c>
      <c r="G171" s="67">
        <f t="shared" si="7"/>
        <v>0</v>
      </c>
      <c r="H171" s="67">
        <f>'Recálculo Geral'!O186</f>
        <v>0</v>
      </c>
      <c r="I171" s="67">
        <f t="shared" si="8"/>
        <v>0</v>
      </c>
      <c r="J171">
        <f>'Índices Diversos'!D184</f>
        <v>31.310480999999999</v>
      </c>
    </row>
    <row r="172" spans="1:10" x14ac:dyDescent="0.25">
      <c r="A172">
        <f>'Recálculo Geral'!A189</f>
        <v>167</v>
      </c>
      <c r="B172" s="63">
        <f>'Recálculo Geral'!B189</f>
        <v>38077</v>
      </c>
      <c r="C172" s="29">
        <v>0</v>
      </c>
      <c r="D172" s="29">
        <f>'Recálculo Geral'!H189</f>
        <v>230.47</v>
      </c>
      <c r="E172" s="66">
        <f t="shared" si="6"/>
        <v>683.13052532417703</v>
      </c>
      <c r="F172" s="29">
        <f>'Recálculo Geral'!M189</f>
        <v>0</v>
      </c>
      <c r="G172" s="67">
        <f t="shared" si="7"/>
        <v>0</v>
      </c>
      <c r="H172" s="67">
        <f>'Recálculo Geral'!O187</f>
        <v>0</v>
      </c>
      <c r="I172" s="67">
        <f t="shared" si="8"/>
        <v>0</v>
      </c>
      <c r="J172">
        <f>'Índices Diversos'!D185</f>
        <v>31.432590999999999</v>
      </c>
    </row>
    <row r="173" spans="1:10" x14ac:dyDescent="0.25">
      <c r="A173">
        <f>'Recálculo Geral'!A190</f>
        <v>168</v>
      </c>
      <c r="B173" s="63">
        <f>'Recálculo Geral'!B190</f>
        <v>38107</v>
      </c>
      <c r="C173" s="29">
        <v>0</v>
      </c>
      <c r="D173" s="29">
        <f>'Recálculo Geral'!H190</f>
        <v>460.94</v>
      </c>
      <c r="E173" s="66">
        <f t="shared" si="6"/>
        <v>1358.5175339282005</v>
      </c>
      <c r="F173" s="29">
        <f>'Recálculo Geral'!M190</f>
        <v>0</v>
      </c>
      <c r="G173" s="67">
        <f t="shared" si="7"/>
        <v>0</v>
      </c>
      <c r="H173" s="67">
        <f>'Recálculo Geral'!O188</f>
        <v>0</v>
      </c>
      <c r="I173" s="67">
        <f t="shared" si="8"/>
        <v>0</v>
      </c>
      <c r="J173">
        <f>'Índices Diversos'!D186</f>
        <v>31.611756</v>
      </c>
    </row>
    <row r="174" spans="1:10" x14ac:dyDescent="0.25">
      <c r="A174">
        <f>'Recálculo Geral'!A191</f>
        <v>169</v>
      </c>
      <c r="B174" s="63">
        <f>'Recálculo Geral'!B191</f>
        <v>38138</v>
      </c>
      <c r="C174" s="29">
        <v>0</v>
      </c>
      <c r="D174" s="29">
        <f>'Recálculo Geral'!H191</f>
        <v>0</v>
      </c>
      <c r="E174" s="66">
        <f t="shared" si="6"/>
        <v>0</v>
      </c>
      <c r="F174" s="29">
        <f>'Recálculo Geral'!M191</f>
        <v>0</v>
      </c>
      <c r="G174" s="67">
        <f t="shared" si="7"/>
        <v>0</v>
      </c>
      <c r="H174" s="67">
        <f>'Recálculo Geral'!O189</f>
        <v>0</v>
      </c>
      <c r="I174" s="67">
        <f t="shared" si="8"/>
        <v>0</v>
      </c>
      <c r="J174">
        <f>'Índices Diversos'!D187</f>
        <v>31.741364000000001</v>
      </c>
    </row>
    <row r="175" spans="1:10" x14ac:dyDescent="0.25">
      <c r="A175">
        <f>'Recálculo Geral'!A192</f>
        <v>170</v>
      </c>
      <c r="B175" s="63">
        <f>'Recálculo Geral'!B192</f>
        <v>38168</v>
      </c>
      <c r="C175" s="29">
        <v>0</v>
      </c>
      <c r="D175" s="29">
        <f>'Recálculo Geral'!H192</f>
        <v>230.47</v>
      </c>
      <c r="E175" s="66">
        <f t="shared" si="6"/>
        <v>673.79003154291524</v>
      </c>
      <c r="F175" s="29">
        <f>'Recálculo Geral'!M192</f>
        <v>0</v>
      </c>
      <c r="G175" s="67">
        <f t="shared" si="7"/>
        <v>0</v>
      </c>
      <c r="H175" s="67">
        <f>'Recálculo Geral'!O190</f>
        <v>0</v>
      </c>
      <c r="I175" s="67">
        <f t="shared" si="8"/>
        <v>0</v>
      </c>
      <c r="J175">
        <f>'Índices Diversos'!D188</f>
        <v>31.868328999999999</v>
      </c>
    </row>
    <row r="176" spans="1:10" x14ac:dyDescent="0.25">
      <c r="A176">
        <f>'Recálculo Geral'!A193</f>
        <v>171</v>
      </c>
      <c r="B176" s="63">
        <f>'Recálculo Geral'!B193</f>
        <v>38199</v>
      </c>
      <c r="C176" s="29">
        <v>0</v>
      </c>
      <c r="D176" s="29">
        <f>'Recálculo Geral'!H193</f>
        <v>53.8</v>
      </c>
      <c r="E176" s="66">
        <f t="shared" si="6"/>
        <v>156.50434609198857</v>
      </c>
      <c r="F176" s="29">
        <f>'Recálculo Geral'!M193</f>
        <v>0</v>
      </c>
      <c r="G176" s="67">
        <f t="shared" si="7"/>
        <v>0</v>
      </c>
      <c r="H176" s="67">
        <f>'Recálculo Geral'!O191</f>
        <v>0</v>
      </c>
      <c r="I176" s="67">
        <f t="shared" si="8"/>
        <v>0</v>
      </c>
      <c r="J176">
        <f>'Índices Diversos'!D189</f>
        <v>32.027670000000001</v>
      </c>
    </row>
    <row r="177" spans="1:10" x14ac:dyDescent="0.25">
      <c r="A177">
        <f>'Recálculo Geral'!A194</f>
        <v>172</v>
      </c>
      <c r="B177" s="63">
        <f>'Recálculo Geral'!B194</f>
        <v>38230</v>
      </c>
      <c r="C177" s="29">
        <v>0</v>
      </c>
      <c r="D177" s="29">
        <f>'Recálculo Geral'!H194</f>
        <v>0</v>
      </c>
      <c r="E177" s="66">
        <f t="shared" si="6"/>
        <v>0</v>
      </c>
      <c r="F177" s="29">
        <f>'Recálculo Geral'!M194</f>
        <v>0</v>
      </c>
      <c r="G177" s="67">
        <f t="shared" si="7"/>
        <v>0</v>
      </c>
      <c r="H177" s="67">
        <f>'Recálculo Geral'!O192</f>
        <v>0</v>
      </c>
      <c r="I177" s="67">
        <f t="shared" si="8"/>
        <v>0</v>
      </c>
      <c r="J177">
        <f>'Índices Diversos'!D190</f>
        <v>32.261471</v>
      </c>
    </row>
    <row r="178" spans="1:10" x14ac:dyDescent="0.25">
      <c r="A178">
        <f>'Recálculo Geral'!A195</f>
        <v>173</v>
      </c>
      <c r="B178" s="63">
        <f>'Recálculo Geral'!B195</f>
        <v>38260</v>
      </c>
      <c r="C178" s="29">
        <v>0</v>
      </c>
      <c r="D178" s="29">
        <f>'Recálculo Geral'!H195</f>
        <v>53.8</v>
      </c>
      <c r="E178" s="66">
        <f t="shared" si="6"/>
        <v>154.59716469082318</v>
      </c>
      <c r="F178" s="29">
        <f>'Recálculo Geral'!M195</f>
        <v>0</v>
      </c>
      <c r="G178" s="67">
        <f t="shared" si="7"/>
        <v>0</v>
      </c>
      <c r="H178" s="67">
        <f>'Recálculo Geral'!O193</f>
        <v>0</v>
      </c>
      <c r="I178" s="67">
        <f t="shared" si="8"/>
        <v>0</v>
      </c>
      <c r="J178">
        <f>'Índices Diversos'!D191</f>
        <v>32.422778000000001</v>
      </c>
    </row>
    <row r="179" spans="1:10" x14ac:dyDescent="0.25">
      <c r="A179">
        <f>'Recálculo Geral'!A196</f>
        <v>174</v>
      </c>
      <c r="B179" s="63">
        <f>'Recálculo Geral'!B196</f>
        <v>38291</v>
      </c>
      <c r="C179" s="29">
        <v>0</v>
      </c>
      <c r="D179" s="29">
        <f>'Recálculo Geral'!H196</f>
        <v>53.8</v>
      </c>
      <c r="E179" s="66">
        <f t="shared" si="6"/>
        <v>154.33479897219939</v>
      </c>
      <c r="F179" s="29">
        <f>'Recálculo Geral'!M196</f>
        <v>0</v>
      </c>
      <c r="G179" s="67">
        <f t="shared" si="7"/>
        <v>0</v>
      </c>
      <c r="H179" s="67">
        <f>'Recálculo Geral'!O194</f>
        <v>0</v>
      </c>
      <c r="I179" s="67">
        <f t="shared" si="8"/>
        <v>0</v>
      </c>
      <c r="J179">
        <f>'Índices Diversos'!D192</f>
        <v>32.477896000000001</v>
      </c>
    </row>
    <row r="180" spans="1:10" x14ac:dyDescent="0.25">
      <c r="A180">
        <f>'Recálculo Geral'!A197</f>
        <v>175</v>
      </c>
      <c r="B180" s="63">
        <f>'Recálculo Geral'!B197</f>
        <v>38321</v>
      </c>
      <c r="C180" s="29">
        <v>0</v>
      </c>
      <c r="D180" s="29">
        <f>'Recálculo Geral'!H197</f>
        <v>53.8</v>
      </c>
      <c r="E180" s="66">
        <f t="shared" si="6"/>
        <v>154.07287708877982</v>
      </c>
      <c r="F180" s="29">
        <f>'Recálculo Geral'!M197</f>
        <v>0</v>
      </c>
      <c r="G180" s="67">
        <f t="shared" si="7"/>
        <v>0</v>
      </c>
      <c r="H180" s="67">
        <f>'Recálculo Geral'!O195</f>
        <v>0</v>
      </c>
      <c r="I180" s="67">
        <f t="shared" si="8"/>
        <v>0</v>
      </c>
      <c r="J180">
        <f>'Índices Diversos'!D193</f>
        <v>32.533107999999999</v>
      </c>
    </row>
    <row r="181" spans="1:10" x14ac:dyDescent="0.25">
      <c r="A181">
        <f>'Recálculo Geral'!A198</f>
        <v>176</v>
      </c>
      <c r="B181" s="63">
        <f>'Recálculo Geral'!B198</f>
        <v>38352</v>
      </c>
      <c r="C181" s="29">
        <v>0</v>
      </c>
      <c r="D181" s="29">
        <f>'Recálculo Geral'!H198</f>
        <v>53.8</v>
      </c>
      <c r="E181" s="66">
        <f t="shared" si="6"/>
        <v>153.39792938315171</v>
      </c>
      <c r="F181" s="29">
        <f>'Recálculo Geral'!M198</f>
        <v>0</v>
      </c>
      <c r="G181" s="67">
        <f t="shared" si="7"/>
        <v>0</v>
      </c>
      <c r="H181" s="67">
        <f>'Recálculo Geral'!O196</f>
        <v>0</v>
      </c>
      <c r="I181" s="67">
        <f t="shared" si="8"/>
        <v>0</v>
      </c>
      <c r="J181">
        <f>'Índices Diversos'!D194</f>
        <v>32.676253000000003</v>
      </c>
    </row>
    <row r="182" spans="1:10" x14ac:dyDescent="0.25">
      <c r="A182">
        <f>'Recálculo Geral'!A199</f>
        <v>177</v>
      </c>
      <c r="B182" s="63">
        <f>'Recálculo Geral'!B199</f>
        <v>38383</v>
      </c>
      <c r="C182" s="29">
        <v>0</v>
      </c>
      <c r="D182" s="29">
        <f>'Recálculo Geral'!H199</f>
        <v>53.8</v>
      </c>
      <c r="E182" s="66">
        <f t="shared" si="6"/>
        <v>152.08995934371742</v>
      </c>
      <c r="F182" s="29">
        <f>'Recálculo Geral'!M199</f>
        <v>0</v>
      </c>
      <c r="G182" s="67">
        <f t="shared" si="7"/>
        <v>0</v>
      </c>
      <c r="H182" s="67">
        <f>'Recálculo Geral'!O197</f>
        <v>0</v>
      </c>
      <c r="I182" s="67">
        <f t="shared" si="8"/>
        <v>0</v>
      </c>
      <c r="J182">
        <f>'Índices Diversos'!D195</f>
        <v>32.957267999999999</v>
      </c>
    </row>
    <row r="183" spans="1:10" x14ac:dyDescent="0.25">
      <c r="A183">
        <f>'Recálculo Geral'!A200</f>
        <v>178</v>
      </c>
      <c r="B183" s="63">
        <f>'Recálculo Geral'!B200</f>
        <v>38411</v>
      </c>
      <c r="C183" s="29">
        <v>0</v>
      </c>
      <c r="D183" s="29">
        <f>'Recálculo Geral'!H200</f>
        <v>57.33</v>
      </c>
      <c r="E183" s="66">
        <f t="shared" si="6"/>
        <v>161.15054009361978</v>
      </c>
      <c r="F183" s="29">
        <f>'Recálculo Geral'!M200</f>
        <v>0</v>
      </c>
      <c r="G183" s="67">
        <f t="shared" si="7"/>
        <v>0</v>
      </c>
      <c r="H183" s="67">
        <f>'Recálculo Geral'!O198</f>
        <v>0</v>
      </c>
      <c r="I183" s="67">
        <f t="shared" si="8"/>
        <v>0</v>
      </c>
      <c r="J183">
        <f>'Índices Diversos'!D196</f>
        <v>33.145124000000003</v>
      </c>
    </row>
    <row r="184" spans="1:10" x14ac:dyDescent="0.25">
      <c r="A184">
        <f>'Recálculo Geral'!A201</f>
        <v>179</v>
      </c>
      <c r="B184" s="63">
        <f>'Recálculo Geral'!B201</f>
        <v>38442</v>
      </c>
      <c r="C184" s="29">
        <v>0</v>
      </c>
      <c r="D184" s="29">
        <f>'Recálculo Geral'!H201</f>
        <v>57.33</v>
      </c>
      <c r="E184" s="66">
        <f t="shared" si="6"/>
        <v>160.44458655385205</v>
      </c>
      <c r="F184" s="29">
        <f>'Recálculo Geral'!M201</f>
        <v>0</v>
      </c>
      <c r="G184" s="67">
        <f t="shared" si="7"/>
        <v>0</v>
      </c>
      <c r="H184" s="67">
        <f>'Recálculo Geral'!O199</f>
        <v>0</v>
      </c>
      <c r="I184" s="67">
        <f t="shared" si="8"/>
        <v>0</v>
      </c>
      <c r="J184">
        <f>'Índices Diversos'!D197</f>
        <v>33.290962</v>
      </c>
    </row>
    <row r="185" spans="1:10" x14ac:dyDescent="0.25">
      <c r="A185">
        <f>'Recálculo Geral'!A202</f>
        <v>180</v>
      </c>
      <c r="B185" s="63">
        <f>'Recálculo Geral'!B202</f>
        <v>38472</v>
      </c>
      <c r="C185" s="29">
        <v>0</v>
      </c>
      <c r="D185" s="29">
        <f>'Recálculo Geral'!H202</f>
        <v>57.33</v>
      </c>
      <c r="E185" s="66">
        <f t="shared" si="6"/>
        <v>159.28182930803393</v>
      </c>
      <c r="F185" s="29">
        <f>'Recálculo Geral'!M202</f>
        <v>0</v>
      </c>
      <c r="G185" s="67">
        <f t="shared" si="7"/>
        <v>0</v>
      </c>
      <c r="H185" s="67">
        <f>'Recálculo Geral'!O200</f>
        <v>0</v>
      </c>
      <c r="I185" s="67">
        <f t="shared" si="8"/>
        <v>0</v>
      </c>
      <c r="J185">
        <f>'Índices Diversos'!D198</f>
        <v>33.533985999999999</v>
      </c>
    </row>
    <row r="186" spans="1:10" x14ac:dyDescent="0.25">
      <c r="A186">
        <f>'Recálculo Geral'!A203</f>
        <v>181</v>
      </c>
      <c r="B186" s="63">
        <f>'Recálculo Geral'!B203</f>
        <v>38503</v>
      </c>
      <c r="C186" s="29">
        <v>0</v>
      </c>
      <c r="D186" s="29">
        <f>'Recálculo Geral'!H203</f>
        <v>57.33</v>
      </c>
      <c r="E186" s="66">
        <f t="shared" si="6"/>
        <v>157.84543711343767</v>
      </c>
      <c r="F186" s="29">
        <f>'Recálculo Geral'!M203</f>
        <v>0</v>
      </c>
      <c r="G186" s="67">
        <f t="shared" si="7"/>
        <v>0</v>
      </c>
      <c r="H186" s="67">
        <f>'Recálculo Geral'!O201</f>
        <v>0</v>
      </c>
      <c r="I186" s="67">
        <f t="shared" si="8"/>
        <v>0</v>
      </c>
      <c r="J186">
        <f>'Índices Diversos'!D199</f>
        <v>33.839145000000002</v>
      </c>
    </row>
    <row r="187" spans="1:10" x14ac:dyDescent="0.25">
      <c r="A187">
        <f>'Recálculo Geral'!A204</f>
        <v>182</v>
      </c>
      <c r="B187" s="63">
        <f>'Recálculo Geral'!B204</f>
        <v>38533</v>
      </c>
      <c r="C187" s="29">
        <v>0</v>
      </c>
      <c r="D187" s="29">
        <f>'Recálculo Geral'!H204</f>
        <v>57.33</v>
      </c>
      <c r="E187" s="66">
        <f t="shared" si="6"/>
        <v>156.74819978442903</v>
      </c>
      <c r="F187" s="29">
        <f>'Recálculo Geral'!M204</f>
        <v>0</v>
      </c>
      <c r="G187" s="67">
        <f t="shared" si="7"/>
        <v>0</v>
      </c>
      <c r="H187" s="67">
        <f>'Recálculo Geral'!O202</f>
        <v>0</v>
      </c>
      <c r="I187" s="67">
        <f t="shared" si="8"/>
        <v>0</v>
      </c>
      <c r="J187">
        <f>'Índices Diversos'!D200</f>
        <v>34.076019000000002</v>
      </c>
    </row>
    <row r="188" spans="1:10" x14ac:dyDescent="0.25">
      <c r="A188">
        <f>'Recálculo Geral'!A205</f>
        <v>183</v>
      </c>
      <c r="B188" s="63">
        <f>'Recálculo Geral'!B205</f>
        <v>38564</v>
      </c>
      <c r="C188" s="29">
        <v>0</v>
      </c>
      <c r="D188" s="29">
        <f>'Recálculo Geral'!H205</f>
        <v>57.33</v>
      </c>
      <c r="E188" s="66">
        <f t="shared" si="6"/>
        <v>156.9208144260615</v>
      </c>
      <c r="F188" s="29">
        <f>'Recálculo Geral'!M205</f>
        <v>0</v>
      </c>
      <c r="G188" s="67">
        <f t="shared" si="7"/>
        <v>0</v>
      </c>
      <c r="H188" s="67">
        <f>'Recálculo Geral'!O203</f>
        <v>0</v>
      </c>
      <c r="I188" s="67">
        <f t="shared" si="8"/>
        <v>0</v>
      </c>
      <c r="J188">
        <f>'Índices Diversos'!D201</f>
        <v>34.038535000000003</v>
      </c>
    </row>
    <row r="189" spans="1:10" x14ac:dyDescent="0.25">
      <c r="A189">
        <f>'Recálculo Geral'!A206</f>
        <v>184</v>
      </c>
      <c r="B189" s="63">
        <f>'Recálculo Geral'!B206</f>
        <v>38595</v>
      </c>
      <c r="C189" s="29">
        <v>0</v>
      </c>
      <c r="D189" s="29">
        <f>'Recálculo Geral'!H206</f>
        <v>57.33</v>
      </c>
      <c r="E189" s="66">
        <f t="shared" si="6"/>
        <v>156.87375488277891</v>
      </c>
      <c r="F189" s="29">
        <f>'Recálculo Geral'!M206</f>
        <v>0</v>
      </c>
      <c r="G189" s="67">
        <f t="shared" si="7"/>
        <v>0</v>
      </c>
      <c r="H189" s="67">
        <f>'Recálculo Geral'!O204</f>
        <v>0</v>
      </c>
      <c r="I189" s="67">
        <f t="shared" si="8"/>
        <v>0</v>
      </c>
      <c r="J189">
        <f>'Índices Diversos'!D202</f>
        <v>34.048746000000001</v>
      </c>
    </row>
    <row r="190" spans="1:10" x14ac:dyDescent="0.25">
      <c r="A190">
        <f>'Recálculo Geral'!A207</f>
        <v>185</v>
      </c>
      <c r="B190" s="63">
        <f>'Recálculo Geral'!B207</f>
        <v>38625</v>
      </c>
      <c r="C190" s="29">
        <v>0</v>
      </c>
      <c r="D190" s="29">
        <f>'Recálculo Geral'!H207</f>
        <v>57.33</v>
      </c>
      <c r="E190" s="66">
        <f t="shared" si="6"/>
        <v>156.87375488277891</v>
      </c>
      <c r="F190" s="29">
        <f>'Recálculo Geral'!M207</f>
        <v>0</v>
      </c>
      <c r="G190" s="67">
        <f t="shared" si="7"/>
        <v>0</v>
      </c>
      <c r="H190" s="67">
        <f>'Recálculo Geral'!O205</f>
        <v>0</v>
      </c>
      <c r="I190" s="67">
        <f t="shared" si="8"/>
        <v>0</v>
      </c>
      <c r="J190">
        <f>'Índices Diversos'!D203</f>
        <v>34.048746000000001</v>
      </c>
    </row>
    <row r="191" spans="1:10" x14ac:dyDescent="0.25">
      <c r="A191">
        <f>'Recálculo Geral'!A208</f>
        <v>186</v>
      </c>
      <c r="B191" s="63">
        <f>'Recálculo Geral'!B208</f>
        <v>38656</v>
      </c>
      <c r="C191" s="29">
        <v>0</v>
      </c>
      <c r="D191" s="29">
        <f>'Recálculo Geral'!H208</f>
        <v>57.33</v>
      </c>
      <c r="E191" s="66">
        <f t="shared" si="6"/>
        <v>156.6387972343783</v>
      </c>
      <c r="F191" s="29">
        <f>'Recálculo Geral'!M208</f>
        <v>0</v>
      </c>
      <c r="G191" s="67">
        <f t="shared" si="7"/>
        <v>0</v>
      </c>
      <c r="H191" s="67">
        <f>'Recálculo Geral'!O206</f>
        <v>0</v>
      </c>
      <c r="I191" s="67">
        <f t="shared" si="8"/>
        <v>0</v>
      </c>
      <c r="J191">
        <f>'Índices Diversos'!D204</f>
        <v>34.099818999999997</v>
      </c>
    </row>
    <row r="192" spans="1:10" x14ac:dyDescent="0.25">
      <c r="A192">
        <f>'Recálculo Geral'!A209</f>
        <v>187</v>
      </c>
      <c r="B192" s="63">
        <f>'Recálculo Geral'!B209</f>
        <v>38686</v>
      </c>
      <c r="C192" s="29">
        <v>0</v>
      </c>
      <c r="D192" s="29">
        <f>'Recálculo Geral'!H209</f>
        <v>57.33</v>
      </c>
      <c r="E192" s="66">
        <f t="shared" si="6"/>
        <v>155.73553546827199</v>
      </c>
      <c r="F192" s="29">
        <f>'Recálculo Geral'!M209</f>
        <v>0</v>
      </c>
      <c r="G192" s="67">
        <f t="shared" si="7"/>
        <v>0</v>
      </c>
      <c r="H192" s="67">
        <f>'Recálculo Geral'!O207</f>
        <v>0</v>
      </c>
      <c r="I192" s="67">
        <f t="shared" si="8"/>
        <v>0</v>
      </c>
      <c r="J192">
        <f>'Índices Diversos'!D205</f>
        <v>34.297597000000003</v>
      </c>
    </row>
    <row r="193" spans="1:10" x14ac:dyDescent="0.25">
      <c r="A193">
        <f>'Recálculo Geral'!A210</f>
        <v>188</v>
      </c>
      <c r="B193" s="63">
        <f>'Recálculo Geral'!B210</f>
        <v>38717</v>
      </c>
      <c r="C193" s="29">
        <v>0</v>
      </c>
      <c r="D193" s="29">
        <f>'Recálculo Geral'!H210</f>
        <v>57.33</v>
      </c>
      <c r="E193" s="66">
        <f t="shared" si="6"/>
        <v>154.89908054083998</v>
      </c>
      <c r="F193" s="29">
        <f>'Recálculo Geral'!M210</f>
        <v>0</v>
      </c>
      <c r="G193" s="67">
        <f t="shared" si="7"/>
        <v>0</v>
      </c>
      <c r="H193" s="67">
        <f>'Recálculo Geral'!O208</f>
        <v>0</v>
      </c>
      <c r="I193" s="67">
        <f t="shared" si="8"/>
        <v>0</v>
      </c>
      <c r="J193">
        <f>'Índices Diversos'!D206</f>
        <v>34.482804000000002</v>
      </c>
    </row>
    <row r="194" spans="1:10" x14ac:dyDescent="0.25">
      <c r="A194">
        <f>'Recálculo Geral'!A211</f>
        <v>189</v>
      </c>
      <c r="B194" s="63">
        <f>'Recálculo Geral'!B211</f>
        <v>38748</v>
      </c>
      <c r="C194" s="29">
        <v>0</v>
      </c>
      <c r="D194" s="29">
        <f>'Recálculo Geral'!H211</f>
        <v>50.45</v>
      </c>
      <c r="E194" s="66">
        <f t="shared" si="6"/>
        <v>135.76704280108436</v>
      </c>
      <c r="F194" s="29">
        <f>'Recálculo Geral'!M211</f>
        <v>0</v>
      </c>
      <c r="G194" s="67">
        <f t="shared" si="7"/>
        <v>0</v>
      </c>
      <c r="H194" s="67">
        <f>'Recálculo Geral'!O209</f>
        <v>0</v>
      </c>
      <c r="I194" s="67">
        <f t="shared" si="8"/>
        <v>0</v>
      </c>
      <c r="J194">
        <f>'Índices Diversos'!D207</f>
        <v>34.620735000000003</v>
      </c>
    </row>
    <row r="195" spans="1:10" x14ac:dyDescent="0.25">
      <c r="A195">
        <f>'Recálculo Geral'!A212</f>
        <v>190</v>
      </c>
      <c r="B195" s="63">
        <f>'Recálculo Geral'!B212</f>
        <v>38776</v>
      </c>
      <c r="C195" s="29">
        <v>0</v>
      </c>
      <c r="D195" s="29">
        <f>'Recálculo Geral'!H212</f>
        <v>50.45</v>
      </c>
      <c r="E195" s="66">
        <f t="shared" si="6"/>
        <v>135.25308417922236</v>
      </c>
      <c r="F195" s="29">
        <f>'Recálculo Geral'!M212</f>
        <v>0</v>
      </c>
      <c r="G195" s="67">
        <f t="shared" si="7"/>
        <v>0</v>
      </c>
      <c r="H195" s="67">
        <f>'Recálculo Geral'!O210</f>
        <v>0</v>
      </c>
      <c r="I195" s="67">
        <f t="shared" si="8"/>
        <v>0</v>
      </c>
      <c r="J195">
        <f>'Índices Diversos'!D208</f>
        <v>34.752293000000002</v>
      </c>
    </row>
    <row r="196" spans="1:10" x14ac:dyDescent="0.25">
      <c r="A196">
        <f>'Recálculo Geral'!A213</f>
        <v>191</v>
      </c>
      <c r="B196" s="63">
        <f>'Recálculo Geral'!B213</f>
        <v>38807</v>
      </c>
      <c r="C196" s="29">
        <v>0</v>
      </c>
      <c r="D196" s="29">
        <f>'Recálculo Geral'!H213</f>
        <v>50.45</v>
      </c>
      <c r="E196" s="66">
        <f t="shared" si="6"/>
        <v>134.94271699368713</v>
      </c>
      <c r="F196" s="29">
        <f>'Recálculo Geral'!M213</f>
        <v>0</v>
      </c>
      <c r="G196" s="67">
        <f t="shared" si="7"/>
        <v>0</v>
      </c>
      <c r="H196" s="67">
        <f>'Recálculo Geral'!O211</f>
        <v>0</v>
      </c>
      <c r="I196" s="67">
        <f t="shared" si="8"/>
        <v>0</v>
      </c>
      <c r="J196">
        <f>'Índices Diversos'!D209</f>
        <v>34.832222999999999</v>
      </c>
    </row>
    <row r="197" spans="1:10" x14ac:dyDescent="0.25">
      <c r="A197">
        <f>'Recálculo Geral'!A214</f>
        <v>192</v>
      </c>
      <c r="B197" s="63">
        <f>'Recálculo Geral'!B214</f>
        <v>38837</v>
      </c>
      <c r="C197" s="29">
        <v>0</v>
      </c>
      <c r="D197" s="29">
        <f>'Recálculo Geral'!H214</f>
        <v>50.45</v>
      </c>
      <c r="E197" s="66">
        <f t="shared" si="6"/>
        <v>134.57935274937745</v>
      </c>
      <c r="F197" s="29">
        <f>'Recálculo Geral'!M214</f>
        <v>0</v>
      </c>
      <c r="G197" s="67">
        <f t="shared" si="7"/>
        <v>0</v>
      </c>
      <c r="H197" s="67">
        <f>'Recálculo Geral'!O212</f>
        <v>0</v>
      </c>
      <c r="I197" s="67">
        <f t="shared" si="8"/>
        <v>0</v>
      </c>
      <c r="J197">
        <f>'Índices Diversos'!D210</f>
        <v>34.926270000000002</v>
      </c>
    </row>
    <row r="198" spans="1:10" x14ac:dyDescent="0.25">
      <c r="A198">
        <f>'Recálculo Geral'!A215</f>
        <v>193</v>
      </c>
      <c r="B198" s="63">
        <f>'Recálculo Geral'!B215</f>
        <v>38868</v>
      </c>
      <c r="C198" s="29">
        <v>0</v>
      </c>
      <c r="D198" s="29">
        <f>'Recálculo Geral'!H215</f>
        <v>50.45</v>
      </c>
      <c r="E198" s="66">
        <f t="shared" si="6"/>
        <v>134.41805310233323</v>
      </c>
      <c r="F198" s="29">
        <f>'Recálculo Geral'!M215</f>
        <v>0</v>
      </c>
      <c r="G198" s="67">
        <f t="shared" si="7"/>
        <v>0</v>
      </c>
      <c r="H198" s="67">
        <f>'Recálculo Geral'!O213</f>
        <v>0</v>
      </c>
      <c r="I198" s="67">
        <f t="shared" si="8"/>
        <v>0</v>
      </c>
      <c r="J198">
        <f>'Índices Diversos'!D211</f>
        <v>34.968181000000001</v>
      </c>
    </row>
    <row r="199" spans="1:10" x14ac:dyDescent="0.25">
      <c r="A199">
        <f>'Recálculo Geral'!A216</f>
        <v>194</v>
      </c>
      <c r="B199" s="63">
        <f>'Recálculo Geral'!B216</f>
        <v>38898</v>
      </c>
      <c r="C199" s="29">
        <v>0</v>
      </c>
      <c r="D199" s="29">
        <f>'Recálculo Geral'!H216</f>
        <v>50.45</v>
      </c>
      <c r="E199" s="66">
        <f t="shared" ref="E199:E262" si="9">(D199-C199)/J199*$D$3</f>
        <v>134.2435389406397</v>
      </c>
      <c r="F199" s="29">
        <f>'Recálculo Geral'!M216</f>
        <v>0</v>
      </c>
      <c r="G199" s="67">
        <f t="shared" ref="G199:G262" si="10">F199/J199*$D$3</f>
        <v>0</v>
      </c>
      <c r="H199" s="67">
        <f>'Recálculo Geral'!O214</f>
        <v>0</v>
      </c>
      <c r="I199" s="67">
        <f t="shared" ref="I199:I262" si="11">H199/J199*$D$3</f>
        <v>0</v>
      </c>
      <c r="J199">
        <f>'Índices Diversos'!D212</f>
        <v>35.013638999999998</v>
      </c>
    </row>
    <row r="200" spans="1:10" x14ac:dyDescent="0.25">
      <c r="A200">
        <f>'Recálculo Geral'!A217</f>
        <v>195</v>
      </c>
      <c r="B200" s="63">
        <f>'Recálculo Geral'!B217</f>
        <v>38929</v>
      </c>
      <c r="C200" s="29">
        <v>0</v>
      </c>
      <c r="D200" s="29">
        <f>'Recálculo Geral'!H217</f>
        <v>50.45</v>
      </c>
      <c r="E200" s="66">
        <f t="shared" si="9"/>
        <v>134.33757698141042</v>
      </c>
      <c r="F200" s="29">
        <f>'Recálculo Geral'!M217</f>
        <v>0</v>
      </c>
      <c r="G200" s="67">
        <f t="shared" si="10"/>
        <v>0</v>
      </c>
      <c r="H200" s="67">
        <f>'Recálculo Geral'!O215</f>
        <v>0</v>
      </c>
      <c r="I200" s="67">
        <f t="shared" si="11"/>
        <v>0</v>
      </c>
      <c r="J200">
        <f>'Índices Diversos'!D213</f>
        <v>34.989128999999998</v>
      </c>
    </row>
    <row r="201" spans="1:10" x14ac:dyDescent="0.25">
      <c r="A201">
        <f>'Recálculo Geral'!A218</f>
        <v>196</v>
      </c>
      <c r="B201" s="63">
        <f>'Recálculo Geral'!B218</f>
        <v>38960</v>
      </c>
      <c r="C201" s="29">
        <v>0</v>
      </c>
      <c r="D201" s="29">
        <f>'Recálculo Geral'!H218</f>
        <v>50.45</v>
      </c>
      <c r="E201" s="66">
        <f t="shared" si="9"/>
        <v>134.18996817711007</v>
      </c>
      <c r="F201" s="29">
        <f>'Recálculo Geral'!M218</f>
        <v>0</v>
      </c>
      <c r="G201" s="67">
        <f t="shared" si="10"/>
        <v>0</v>
      </c>
      <c r="H201" s="67">
        <f>'Recálculo Geral'!O216</f>
        <v>0</v>
      </c>
      <c r="I201" s="67">
        <f t="shared" si="11"/>
        <v>0</v>
      </c>
      <c r="J201">
        <f>'Índices Diversos'!D214</f>
        <v>35.027616999999999</v>
      </c>
    </row>
    <row r="202" spans="1:10" x14ac:dyDescent="0.25">
      <c r="A202">
        <f>'Recálculo Geral'!A219</f>
        <v>197</v>
      </c>
      <c r="B202" s="63">
        <f>'Recálculo Geral'!B219</f>
        <v>38990</v>
      </c>
      <c r="C202" s="29">
        <v>0</v>
      </c>
      <c r="D202" s="29">
        <f>'Recálculo Geral'!H219</f>
        <v>50.45</v>
      </c>
      <c r="E202" s="66">
        <f t="shared" si="9"/>
        <v>134.21681336599181</v>
      </c>
      <c r="F202" s="29">
        <f>'Recálculo Geral'!M219</f>
        <v>0</v>
      </c>
      <c r="G202" s="67">
        <f t="shared" si="10"/>
        <v>0</v>
      </c>
      <c r="H202" s="67">
        <f>'Recálculo Geral'!O217</f>
        <v>0</v>
      </c>
      <c r="I202" s="67">
        <f t="shared" si="11"/>
        <v>0</v>
      </c>
      <c r="J202">
        <f>'Índices Diversos'!D215</f>
        <v>35.020611000000002</v>
      </c>
    </row>
    <row r="203" spans="1:10" x14ac:dyDescent="0.25">
      <c r="A203">
        <f>'Recálculo Geral'!A220</f>
        <v>198</v>
      </c>
      <c r="B203" s="63">
        <f>'Recálculo Geral'!B220</f>
        <v>39021</v>
      </c>
      <c r="C203" s="29">
        <v>0</v>
      </c>
      <c r="D203" s="29">
        <f>'Recálculo Geral'!H220</f>
        <v>50.45</v>
      </c>
      <c r="E203" s="66">
        <f t="shared" si="9"/>
        <v>134.00241324547505</v>
      </c>
      <c r="F203" s="29">
        <f>'Recálculo Geral'!M220</f>
        <v>0</v>
      </c>
      <c r="G203" s="67">
        <f t="shared" si="10"/>
        <v>0</v>
      </c>
      <c r="H203" s="67">
        <f>'Recálculo Geral'!O218</f>
        <v>0</v>
      </c>
      <c r="I203" s="67">
        <f t="shared" si="11"/>
        <v>0</v>
      </c>
      <c r="J203">
        <f>'Índices Diversos'!D216</f>
        <v>35.076642999999997</v>
      </c>
    </row>
    <row r="204" spans="1:10" x14ac:dyDescent="0.25">
      <c r="A204">
        <f>'Recálculo Geral'!A221</f>
        <v>199</v>
      </c>
      <c r="B204" s="63">
        <f>'Recálculo Geral'!B221</f>
        <v>39051</v>
      </c>
      <c r="C204" s="29">
        <v>0</v>
      </c>
      <c r="D204" s="29">
        <f>'Recálculo Geral'!H221</f>
        <v>50.45</v>
      </c>
      <c r="E204" s="66">
        <f t="shared" si="9"/>
        <v>133.42867210426002</v>
      </c>
      <c r="F204" s="29">
        <f>'Recálculo Geral'!M221</f>
        <v>0</v>
      </c>
      <c r="G204" s="67">
        <f t="shared" si="10"/>
        <v>0</v>
      </c>
      <c r="H204" s="67">
        <f>'Recálculo Geral'!O219</f>
        <v>0</v>
      </c>
      <c r="I204" s="67">
        <f t="shared" si="11"/>
        <v>0</v>
      </c>
      <c r="J204">
        <f>'Índices Diversos'!D217</f>
        <v>35.227471999999999</v>
      </c>
    </row>
    <row r="205" spans="1:10" x14ac:dyDescent="0.25">
      <c r="A205">
        <f>'Recálculo Geral'!A222</f>
        <v>200</v>
      </c>
      <c r="B205" s="63">
        <f>'Recálculo Geral'!B222</f>
        <v>39082</v>
      </c>
      <c r="C205" s="29">
        <v>0</v>
      </c>
      <c r="D205" s="29">
        <f>'Recálculo Geral'!H222</f>
        <v>50.45</v>
      </c>
      <c r="E205" s="66">
        <f t="shared" si="9"/>
        <v>132.87061695537977</v>
      </c>
      <c r="F205" s="29">
        <f>'Recálculo Geral'!M222</f>
        <v>0</v>
      </c>
      <c r="G205" s="67">
        <f t="shared" si="10"/>
        <v>0</v>
      </c>
      <c r="H205" s="67">
        <f>'Recálculo Geral'!O220</f>
        <v>0</v>
      </c>
      <c r="I205" s="67">
        <f t="shared" si="11"/>
        <v>0</v>
      </c>
      <c r="J205">
        <f>'Índices Diversos'!D218</f>
        <v>35.375427000000002</v>
      </c>
    </row>
    <row r="206" spans="1:10" x14ac:dyDescent="0.25">
      <c r="A206">
        <f>'Recálculo Geral'!A223</f>
        <v>201</v>
      </c>
      <c r="B206" s="63">
        <f>'Recálculo Geral'!B223</f>
        <v>39113</v>
      </c>
      <c r="C206" s="29">
        <v>0</v>
      </c>
      <c r="D206" s="29">
        <f>'Recálculo Geral'!H223</f>
        <v>50.45</v>
      </c>
      <c r="E206" s="66">
        <f t="shared" si="9"/>
        <v>132.05189760687767</v>
      </c>
      <c r="F206" s="29">
        <f>'Recálculo Geral'!M223</f>
        <v>0</v>
      </c>
      <c r="G206" s="67">
        <f t="shared" si="10"/>
        <v>0</v>
      </c>
      <c r="H206" s="67">
        <f>'Recálculo Geral'!O221</f>
        <v>0</v>
      </c>
      <c r="I206" s="67">
        <f t="shared" si="11"/>
        <v>0</v>
      </c>
      <c r="J206">
        <f>'Índices Diversos'!D219</f>
        <v>35.594754000000002</v>
      </c>
    </row>
    <row r="207" spans="1:10" x14ac:dyDescent="0.25">
      <c r="A207">
        <f>'Recálculo Geral'!A224</f>
        <v>202</v>
      </c>
      <c r="B207" s="63">
        <f>'Recálculo Geral'!B224</f>
        <v>39141</v>
      </c>
      <c r="C207" s="29">
        <v>0</v>
      </c>
      <c r="D207" s="29">
        <f>'Recálculo Geral'!H224</f>
        <v>50.45</v>
      </c>
      <c r="E207" s="66">
        <f t="shared" si="9"/>
        <v>131.40799949694104</v>
      </c>
      <c r="F207" s="29">
        <f>'Recálculo Geral'!M224</f>
        <v>0</v>
      </c>
      <c r="G207" s="67">
        <f t="shared" si="10"/>
        <v>0</v>
      </c>
      <c r="H207" s="67">
        <f>'Recálculo Geral'!O222</f>
        <v>0</v>
      </c>
      <c r="I207" s="67">
        <f t="shared" si="11"/>
        <v>0</v>
      </c>
      <c r="J207">
        <f>'Índices Diversos'!D220</f>
        <v>35.769168000000001</v>
      </c>
    </row>
    <row r="208" spans="1:10" x14ac:dyDescent="0.25">
      <c r="A208">
        <f>'Recálculo Geral'!A225</f>
        <v>203</v>
      </c>
      <c r="B208" s="63">
        <f>'Recálculo Geral'!B225</f>
        <v>39172</v>
      </c>
      <c r="C208" s="29">
        <v>0</v>
      </c>
      <c r="D208" s="29">
        <f>'Recálculo Geral'!H225</f>
        <v>50.45</v>
      </c>
      <c r="E208" s="66">
        <f t="shared" si="9"/>
        <v>130.85839608308581</v>
      </c>
      <c r="F208" s="29">
        <f>'Recálculo Geral'!M225</f>
        <v>0</v>
      </c>
      <c r="G208" s="67">
        <f t="shared" si="10"/>
        <v>0</v>
      </c>
      <c r="H208" s="67">
        <f>'Recálculo Geral'!O223</f>
        <v>0</v>
      </c>
      <c r="I208" s="67">
        <f t="shared" si="11"/>
        <v>0</v>
      </c>
      <c r="J208">
        <f>'Índices Diversos'!D221</f>
        <v>35.919398000000001</v>
      </c>
    </row>
    <row r="209" spans="1:10" x14ac:dyDescent="0.25">
      <c r="A209">
        <f>'Recálculo Geral'!A226</f>
        <v>204</v>
      </c>
      <c r="B209" s="63">
        <f>'Recálculo Geral'!B226</f>
        <v>39202</v>
      </c>
      <c r="C209" s="29">
        <v>0</v>
      </c>
      <c r="D209" s="29">
        <f>'Recálculo Geral'!H226</f>
        <v>50.45</v>
      </c>
      <c r="E209" s="66">
        <f t="shared" si="9"/>
        <v>130.28514272893452</v>
      </c>
      <c r="F209" s="29">
        <f>'Recálculo Geral'!M226</f>
        <v>0</v>
      </c>
      <c r="G209" s="67">
        <f t="shared" si="10"/>
        <v>0</v>
      </c>
      <c r="H209" s="67">
        <f>'Recálculo Geral'!O224</f>
        <v>0</v>
      </c>
      <c r="I209" s="67">
        <f t="shared" si="11"/>
        <v>0</v>
      </c>
      <c r="J209">
        <f>'Índices Diversos'!D222</f>
        <v>36.077443000000002</v>
      </c>
    </row>
    <row r="210" spans="1:10" x14ac:dyDescent="0.25">
      <c r="A210">
        <f>'Recálculo Geral'!A227</f>
        <v>205</v>
      </c>
      <c r="B210" s="63">
        <f>'Recálculo Geral'!B227</f>
        <v>39233</v>
      </c>
      <c r="C210" s="29">
        <v>0</v>
      </c>
      <c r="D210" s="29">
        <f>'Recálculo Geral'!H227</f>
        <v>50.45</v>
      </c>
      <c r="E210" s="66">
        <f t="shared" si="9"/>
        <v>129.94728106531255</v>
      </c>
      <c r="F210" s="29">
        <f>'Recálculo Geral'!M227</f>
        <v>0</v>
      </c>
      <c r="G210" s="67">
        <f t="shared" si="10"/>
        <v>0</v>
      </c>
      <c r="H210" s="67">
        <f>'Recálculo Geral'!O225</f>
        <v>0</v>
      </c>
      <c r="I210" s="67">
        <f t="shared" si="11"/>
        <v>0</v>
      </c>
      <c r="J210">
        <f>'Índices Diversos'!D223</f>
        <v>36.171244000000002</v>
      </c>
    </row>
    <row r="211" spans="1:10" x14ac:dyDescent="0.25">
      <c r="A211">
        <f>'Recálculo Geral'!A228</f>
        <v>206</v>
      </c>
      <c r="B211" s="63">
        <f>'Recálculo Geral'!B228</f>
        <v>39263</v>
      </c>
      <c r="C211" s="29">
        <v>0</v>
      </c>
      <c r="D211" s="29">
        <f>'Recálculo Geral'!H228</f>
        <v>50.45</v>
      </c>
      <c r="E211" s="66">
        <f t="shared" si="9"/>
        <v>129.61029513786585</v>
      </c>
      <c r="F211" s="29">
        <f>'Recálculo Geral'!M228</f>
        <v>0</v>
      </c>
      <c r="G211" s="67">
        <f t="shared" si="10"/>
        <v>0</v>
      </c>
      <c r="H211" s="67">
        <f>'Recálculo Geral'!O226</f>
        <v>0</v>
      </c>
      <c r="I211" s="67">
        <f t="shared" si="11"/>
        <v>0</v>
      </c>
      <c r="J211">
        <f>'Índices Diversos'!D224</f>
        <v>36.265289000000003</v>
      </c>
    </row>
    <row r="212" spans="1:10" x14ac:dyDescent="0.25">
      <c r="A212">
        <f>'Recálculo Geral'!A229</f>
        <v>207</v>
      </c>
      <c r="B212" s="63">
        <f>'Recálculo Geral'!B229</f>
        <v>39294</v>
      </c>
      <c r="C212" s="29">
        <v>0</v>
      </c>
      <c r="D212" s="29">
        <f>'Recálculo Geral'!H229</f>
        <v>50.45</v>
      </c>
      <c r="E212" s="66">
        <f t="shared" si="9"/>
        <v>129.20974633478178</v>
      </c>
      <c r="F212" s="29">
        <f>'Recálculo Geral'!M229</f>
        <v>0</v>
      </c>
      <c r="G212" s="67">
        <f t="shared" si="10"/>
        <v>0</v>
      </c>
      <c r="H212" s="67">
        <f>'Recálculo Geral'!O227</f>
        <v>0</v>
      </c>
      <c r="I212" s="67">
        <f t="shared" si="11"/>
        <v>0</v>
      </c>
      <c r="J212">
        <f>'Índices Diversos'!D225</f>
        <v>36.377710999999998</v>
      </c>
    </row>
    <row r="213" spans="1:10" x14ac:dyDescent="0.25">
      <c r="A213">
        <f>'Recálculo Geral'!A230</f>
        <v>208</v>
      </c>
      <c r="B213" s="63">
        <f>'Recálculo Geral'!B230</f>
        <v>39325</v>
      </c>
      <c r="C213" s="29">
        <v>0</v>
      </c>
      <c r="D213" s="29">
        <f>'Recálculo Geral'!H230</f>
        <v>50.45</v>
      </c>
      <c r="E213" s="66">
        <f t="shared" si="9"/>
        <v>128.79759641683637</v>
      </c>
      <c r="F213" s="29">
        <f>'Recálculo Geral'!M230</f>
        <v>0</v>
      </c>
      <c r="G213" s="67">
        <f t="shared" si="10"/>
        <v>0</v>
      </c>
      <c r="H213" s="67">
        <f>'Recálculo Geral'!O228</f>
        <v>0</v>
      </c>
      <c r="I213" s="67">
        <f t="shared" si="11"/>
        <v>0</v>
      </c>
      <c r="J213">
        <f>'Índices Diversos'!D226</f>
        <v>36.494118999999998</v>
      </c>
    </row>
    <row r="214" spans="1:10" x14ac:dyDescent="0.25">
      <c r="A214">
        <f>'Recálculo Geral'!A231</f>
        <v>209</v>
      </c>
      <c r="B214" s="63">
        <f>'Recálculo Geral'!B231</f>
        <v>39355</v>
      </c>
      <c r="C214" s="29">
        <v>0</v>
      </c>
      <c r="D214" s="29">
        <f>'Recálculo Geral'!H231</f>
        <v>50.45</v>
      </c>
      <c r="E214" s="66">
        <f t="shared" si="9"/>
        <v>128.04214879886189</v>
      </c>
      <c r="F214" s="29">
        <f>'Recálculo Geral'!M231</f>
        <v>0</v>
      </c>
      <c r="G214" s="67">
        <f t="shared" si="10"/>
        <v>0</v>
      </c>
      <c r="H214" s="67">
        <f>'Recálculo Geral'!O229</f>
        <v>0</v>
      </c>
      <c r="I214" s="67">
        <f t="shared" si="11"/>
        <v>0</v>
      </c>
      <c r="J214">
        <f>'Índices Diversos'!D227</f>
        <v>36.709434000000002</v>
      </c>
    </row>
    <row r="215" spans="1:10" x14ac:dyDescent="0.25">
      <c r="A215">
        <f>'Recálculo Geral'!A232</f>
        <v>210</v>
      </c>
      <c r="B215" s="63">
        <f>'Recálculo Geral'!B232</f>
        <v>39386</v>
      </c>
      <c r="C215" s="29">
        <v>0</v>
      </c>
      <c r="D215" s="29">
        <f>'Recálculo Geral'!H232</f>
        <v>50.45</v>
      </c>
      <c r="E215" s="66">
        <f t="shared" si="9"/>
        <v>127.72284372493544</v>
      </c>
      <c r="F215" s="29">
        <f>'Recálculo Geral'!M232</f>
        <v>0</v>
      </c>
      <c r="G215" s="67">
        <f t="shared" si="10"/>
        <v>0</v>
      </c>
      <c r="H215" s="67">
        <f>'Recálculo Geral'!O230</f>
        <v>0</v>
      </c>
      <c r="I215" s="67">
        <f t="shared" si="11"/>
        <v>0</v>
      </c>
      <c r="J215">
        <f>'Índices Diversos'!D228</f>
        <v>36.801206999999998</v>
      </c>
    </row>
    <row r="216" spans="1:10" x14ac:dyDescent="0.25">
      <c r="A216">
        <f>'Recálculo Geral'!A233</f>
        <v>211</v>
      </c>
      <c r="B216" s="63">
        <f>'Recálculo Geral'!B233</f>
        <v>39416</v>
      </c>
      <c r="C216" s="29">
        <v>0</v>
      </c>
      <c r="D216" s="29">
        <f>'Recálculo Geral'!H233</f>
        <v>50.45</v>
      </c>
      <c r="E216" s="66">
        <f t="shared" si="9"/>
        <v>127.34082340353075</v>
      </c>
      <c r="F216" s="29">
        <f>'Recálculo Geral'!M233</f>
        <v>0</v>
      </c>
      <c r="G216" s="67">
        <f t="shared" si="10"/>
        <v>0</v>
      </c>
      <c r="H216" s="67">
        <f>'Recálculo Geral'!O231</f>
        <v>0</v>
      </c>
      <c r="I216" s="67">
        <f t="shared" si="11"/>
        <v>0</v>
      </c>
      <c r="J216">
        <f>'Índices Diversos'!D229</f>
        <v>36.911610000000003</v>
      </c>
    </row>
    <row r="217" spans="1:10" x14ac:dyDescent="0.25">
      <c r="A217">
        <f>'Recálculo Geral'!A234</f>
        <v>212</v>
      </c>
      <c r="B217" s="63">
        <f>'Recálculo Geral'!B234</f>
        <v>39447</v>
      </c>
      <c r="C217" s="29">
        <v>0</v>
      </c>
      <c r="D217" s="29">
        <f>'Recálculo Geral'!H234</f>
        <v>50.45</v>
      </c>
      <c r="E217" s="66">
        <f t="shared" si="9"/>
        <v>126.79560547061774</v>
      </c>
      <c r="F217" s="29">
        <f>'Recálculo Geral'!M234</f>
        <v>0</v>
      </c>
      <c r="G217" s="67">
        <f t="shared" si="10"/>
        <v>0</v>
      </c>
      <c r="H217" s="67">
        <f>'Recálculo Geral'!O232</f>
        <v>0</v>
      </c>
      <c r="I217" s="67">
        <f t="shared" si="11"/>
        <v>0</v>
      </c>
      <c r="J217">
        <f>'Índices Diversos'!D230</f>
        <v>37.070329000000001</v>
      </c>
    </row>
    <row r="218" spans="1:10" x14ac:dyDescent="0.25">
      <c r="A218">
        <f>'Recálculo Geral'!A235</f>
        <v>213</v>
      </c>
      <c r="B218" s="63">
        <f>'Recálculo Geral'!B235</f>
        <v>39478</v>
      </c>
      <c r="C218" s="29">
        <v>0</v>
      </c>
      <c r="D218" s="29">
        <f>'Recálculo Geral'!H235</f>
        <v>50.45</v>
      </c>
      <c r="E218" s="66">
        <f t="shared" si="9"/>
        <v>125.57750432668676</v>
      </c>
      <c r="F218" s="29">
        <f>'Recálculo Geral'!M235</f>
        <v>0</v>
      </c>
      <c r="G218" s="67">
        <f t="shared" si="10"/>
        <v>0</v>
      </c>
      <c r="H218" s="67">
        <f>'Recálculo Geral'!O233</f>
        <v>0</v>
      </c>
      <c r="I218" s="67">
        <f t="shared" si="11"/>
        <v>0</v>
      </c>
      <c r="J218">
        <f>'Índices Diversos'!D231</f>
        <v>37.429910999999997</v>
      </c>
    </row>
    <row r="219" spans="1:10" x14ac:dyDescent="0.25">
      <c r="A219">
        <f>'Recálculo Geral'!A236</f>
        <v>214</v>
      </c>
      <c r="B219" s="63">
        <f>'Recálculo Geral'!B236</f>
        <v>39507</v>
      </c>
      <c r="C219" s="29">
        <v>0</v>
      </c>
      <c r="D219" s="29">
        <f>'Recálculo Geral'!H236</f>
        <v>50.45</v>
      </c>
      <c r="E219" s="66">
        <f t="shared" si="9"/>
        <v>124.71695859818318</v>
      </c>
      <c r="F219" s="29">
        <f>'Recálculo Geral'!M236</f>
        <v>0</v>
      </c>
      <c r="G219" s="67">
        <f t="shared" si="10"/>
        <v>0</v>
      </c>
      <c r="H219" s="67">
        <f>'Recálculo Geral'!O234</f>
        <v>0</v>
      </c>
      <c r="I219" s="67">
        <f t="shared" si="11"/>
        <v>0</v>
      </c>
      <c r="J219">
        <f>'Índices Diversos'!D232</f>
        <v>37.688177000000003</v>
      </c>
    </row>
    <row r="220" spans="1:10" x14ac:dyDescent="0.25">
      <c r="A220">
        <f>'Recálculo Geral'!A237</f>
        <v>215</v>
      </c>
      <c r="B220" s="63">
        <f>'Recálculo Geral'!B237</f>
        <v>39538</v>
      </c>
      <c r="C220" s="29">
        <v>0</v>
      </c>
      <c r="D220" s="29">
        <f>'Recálculo Geral'!H237</f>
        <v>50.45</v>
      </c>
      <c r="E220" s="66">
        <f t="shared" si="9"/>
        <v>124.12117776692754</v>
      </c>
      <c r="F220" s="29">
        <f>'Recálculo Geral'!M237</f>
        <v>0</v>
      </c>
      <c r="G220" s="67">
        <f t="shared" si="10"/>
        <v>0</v>
      </c>
      <c r="H220" s="67">
        <f>'Recálculo Geral'!O235</f>
        <v>0</v>
      </c>
      <c r="I220" s="67">
        <f t="shared" si="11"/>
        <v>0</v>
      </c>
      <c r="J220">
        <f>'Índices Diversos'!D233</f>
        <v>37.869079999999997</v>
      </c>
    </row>
    <row r="221" spans="1:10" x14ac:dyDescent="0.25">
      <c r="A221">
        <f>'Recálculo Geral'!A238</f>
        <v>216</v>
      </c>
      <c r="B221" s="63">
        <f>'Recálculo Geral'!B238</f>
        <v>39568</v>
      </c>
      <c r="C221" s="29">
        <v>0</v>
      </c>
      <c r="D221" s="29">
        <f>'Recálculo Geral'!H238</f>
        <v>50.45</v>
      </c>
      <c r="E221" s="66">
        <f t="shared" si="9"/>
        <v>123.49137277019001</v>
      </c>
      <c r="F221" s="29">
        <f>'Recálculo Geral'!M238</f>
        <v>0</v>
      </c>
      <c r="G221" s="67">
        <f t="shared" si="10"/>
        <v>0</v>
      </c>
      <c r="H221" s="67">
        <f>'Recálculo Geral'!O236</f>
        <v>0</v>
      </c>
      <c r="I221" s="67">
        <f t="shared" si="11"/>
        <v>0</v>
      </c>
      <c r="J221">
        <f>'Índices Diversos'!D234</f>
        <v>38.062212000000002</v>
      </c>
    </row>
    <row r="222" spans="1:10" x14ac:dyDescent="0.25">
      <c r="A222">
        <f>'Recálculo Geral'!A239</f>
        <v>217</v>
      </c>
      <c r="B222" s="63">
        <f>'Recálculo Geral'!B239</f>
        <v>39599</v>
      </c>
      <c r="C222" s="29">
        <v>0</v>
      </c>
      <c r="D222" s="29">
        <f>'Recálculo Geral'!H239</f>
        <v>50.45</v>
      </c>
      <c r="E222" s="66">
        <f t="shared" si="9"/>
        <v>122.70605452671541</v>
      </c>
      <c r="F222" s="29">
        <f>'Recálculo Geral'!M239</f>
        <v>0</v>
      </c>
      <c r="G222" s="67">
        <f t="shared" si="10"/>
        <v>0</v>
      </c>
      <c r="H222" s="67">
        <f>'Recálculo Geral'!O237</f>
        <v>0</v>
      </c>
      <c r="I222" s="67">
        <f t="shared" si="11"/>
        <v>0</v>
      </c>
      <c r="J222">
        <f>'Índices Diversos'!D235</f>
        <v>38.305810000000001</v>
      </c>
    </row>
    <row r="223" spans="1:10" x14ac:dyDescent="0.25">
      <c r="A223">
        <f>'Recálculo Geral'!A240</f>
        <v>218</v>
      </c>
      <c r="B223" s="63">
        <f>'Recálculo Geral'!B240</f>
        <v>39629</v>
      </c>
      <c r="C223" s="29">
        <v>0</v>
      </c>
      <c r="D223" s="29">
        <f>'Recálculo Geral'!H240</f>
        <v>50.45</v>
      </c>
      <c r="E223" s="66">
        <f t="shared" si="9"/>
        <v>121.5392799018037</v>
      </c>
      <c r="F223" s="29">
        <f>'Recálculo Geral'!M240</f>
        <v>0</v>
      </c>
      <c r="G223" s="67">
        <f t="shared" si="10"/>
        <v>0</v>
      </c>
      <c r="H223" s="67">
        <f>'Recálculo Geral'!O238</f>
        <v>0</v>
      </c>
      <c r="I223" s="67">
        <f t="shared" si="11"/>
        <v>0</v>
      </c>
      <c r="J223">
        <f>'Índices Diversos'!D236</f>
        <v>38.673544999999997</v>
      </c>
    </row>
    <row r="224" spans="1:10" x14ac:dyDescent="0.25">
      <c r="A224">
        <f>'Recálculo Geral'!A241</f>
        <v>219</v>
      </c>
      <c r="B224" s="63">
        <f>'Recálculo Geral'!B241</f>
        <v>39660</v>
      </c>
      <c r="C224" s="29">
        <v>0</v>
      </c>
      <c r="D224" s="29">
        <f>'Recálculo Geral'!H241</f>
        <v>50.45</v>
      </c>
      <c r="E224" s="66">
        <f t="shared" si="9"/>
        <v>120.44324716081601</v>
      </c>
      <c r="F224" s="29">
        <f>'Recálculo Geral'!M241</f>
        <v>0</v>
      </c>
      <c r="G224" s="67">
        <f t="shared" si="10"/>
        <v>0</v>
      </c>
      <c r="H224" s="67">
        <f>'Recálculo Geral'!O239</f>
        <v>0</v>
      </c>
      <c r="I224" s="67">
        <f t="shared" si="11"/>
        <v>0</v>
      </c>
      <c r="J224">
        <f>'Índices Diversos'!D237</f>
        <v>39.025474000000003</v>
      </c>
    </row>
    <row r="225" spans="1:10" x14ac:dyDescent="0.25">
      <c r="A225">
        <f>'Recálculo Geral'!A242</f>
        <v>220</v>
      </c>
      <c r="B225" s="63">
        <f>'Recálculo Geral'!B242</f>
        <v>39691</v>
      </c>
      <c r="C225" s="29">
        <v>0</v>
      </c>
      <c r="D225" s="29">
        <f>'Recálculo Geral'!H242</f>
        <v>50.45</v>
      </c>
      <c r="E225" s="66">
        <f t="shared" si="9"/>
        <v>119.74870695935357</v>
      </c>
      <c r="F225" s="29">
        <f>'Recálculo Geral'!M242</f>
        <v>0</v>
      </c>
      <c r="G225" s="67">
        <f t="shared" si="10"/>
        <v>0</v>
      </c>
      <c r="H225" s="67">
        <f>'Recálculo Geral'!O240</f>
        <v>0</v>
      </c>
      <c r="I225" s="67">
        <f t="shared" si="11"/>
        <v>0</v>
      </c>
      <c r="J225">
        <f>'Índices Diversos'!D238</f>
        <v>39.251821</v>
      </c>
    </row>
    <row r="226" spans="1:10" x14ac:dyDescent="0.25">
      <c r="A226">
        <f>'Recálculo Geral'!A243</f>
        <v>221</v>
      </c>
      <c r="B226" s="63">
        <f>'Recálculo Geral'!B243</f>
        <v>39721</v>
      </c>
      <c r="C226" s="29">
        <v>0</v>
      </c>
      <c r="D226" s="29">
        <f>'Recálculo Geral'!H243</f>
        <v>50.45</v>
      </c>
      <c r="E226" s="66">
        <f t="shared" si="9"/>
        <v>119.49776416349019</v>
      </c>
      <c r="F226" s="29">
        <f>'Recálculo Geral'!M243</f>
        <v>0</v>
      </c>
      <c r="G226" s="67">
        <f t="shared" si="10"/>
        <v>0</v>
      </c>
      <c r="H226" s="67">
        <f>'Recálculo Geral'!O241</f>
        <v>0</v>
      </c>
      <c r="I226" s="67">
        <f t="shared" si="11"/>
        <v>0</v>
      </c>
      <c r="J226">
        <f>'Índices Diversos'!D239</f>
        <v>39.334249</v>
      </c>
    </row>
    <row r="227" spans="1:10" x14ac:dyDescent="0.25">
      <c r="A227">
        <f>'Recálculo Geral'!A244</f>
        <v>222</v>
      </c>
      <c r="B227" s="63">
        <f>'Recálculo Geral'!B244</f>
        <v>39752</v>
      </c>
      <c r="C227" s="29">
        <v>0</v>
      </c>
      <c r="D227" s="29">
        <f>'Recálculo Geral'!H244</f>
        <v>50.45</v>
      </c>
      <c r="E227" s="66">
        <f t="shared" si="9"/>
        <v>119.318787115813</v>
      </c>
      <c r="F227" s="29">
        <f>'Recálculo Geral'!M244</f>
        <v>0</v>
      </c>
      <c r="G227" s="67">
        <f t="shared" si="10"/>
        <v>0</v>
      </c>
      <c r="H227" s="67">
        <f>'Recálculo Geral'!O242</f>
        <v>0</v>
      </c>
      <c r="I227" s="67">
        <f t="shared" si="11"/>
        <v>0</v>
      </c>
      <c r="J227">
        <f>'Índices Diversos'!D240</f>
        <v>39.393250000000002</v>
      </c>
    </row>
    <row r="228" spans="1:10" x14ac:dyDescent="0.25">
      <c r="A228">
        <f>'Recálculo Geral'!A245</f>
        <v>223</v>
      </c>
      <c r="B228" s="63">
        <f>'Recálculo Geral'!B245</f>
        <v>39782</v>
      </c>
      <c r="C228" s="29">
        <v>0</v>
      </c>
      <c r="D228" s="29">
        <f>'Recálculo Geral'!H245</f>
        <v>50.45</v>
      </c>
      <c r="E228" s="66">
        <f t="shared" si="9"/>
        <v>118.72516205897942</v>
      </c>
      <c r="F228" s="29">
        <f>'Recálculo Geral'!M245</f>
        <v>0</v>
      </c>
      <c r="G228" s="67">
        <f t="shared" si="10"/>
        <v>0</v>
      </c>
      <c r="H228" s="67">
        <f>'Recálculo Geral'!O243</f>
        <v>0</v>
      </c>
      <c r="I228" s="67">
        <f t="shared" si="11"/>
        <v>0</v>
      </c>
      <c r="J228">
        <f>'Índices Diversos'!D241</f>
        <v>39.590215999999998</v>
      </c>
    </row>
    <row r="229" spans="1:10" x14ac:dyDescent="0.25">
      <c r="A229">
        <f>'Recálculo Geral'!A246</f>
        <v>224</v>
      </c>
      <c r="B229" s="63">
        <f>'Recálculo Geral'!B246</f>
        <v>39813</v>
      </c>
      <c r="C229" s="29">
        <v>0</v>
      </c>
      <c r="D229" s="29">
        <f>'Recálculo Geral'!H246</f>
        <v>50.45</v>
      </c>
      <c r="E229" s="66">
        <f t="shared" si="9"/>
        <v>118.27571678732646</v>
      </c>
      <c r="F229" s="29">
        <f>'Recálculo Geral'!M246</f>
        <v>0</v>
      </c>
      <c r="G229" s="67">
        <f t="shared" si="10"/>
        <v>0</v>
      </c>
      <c r="H229" s="67">
        <f>'Recálculo Geral'!O244</f>
        <v>0</v>
      </c>
      <c r="I229" s="67">
        <f t="shared" si="11"/>
        <v>0</v>
      </c>
      <c r="J229">
        <f>'Índices Diversos'!D242</f>
        <v>39.740658000000003</v>
      </c>
    </row>
    <row r="230" spans="1:10" x14ac:dyDescent="0.25">
      <c r="A230">
        <f>'Recálculo Geral'!A247</f>
        <v>225</v>
      </c>
      <c r="B230" s="63">
        <f>'Recálculo Geral'!B247</f>
        <v>39844</v>
      </c>
      <c r="C230" s="29">
        <v>0</v>
      </c>
      <c r="D230" s="29">
        <f>'Recálculo Geral'!H247</f>
        <v>50.45</v>
      </c>
      <c r="E230" s="66">
        <f t="shared" si="9"/>
        <v>117.93371171850195</v>
      </c>
      <c r="F230" s="29">
        <f>'Recálculo Geral'!M247</f>
        <v>0</v>
      </c>
      <c r="G230" s="67">
        <f t="shared" si="10"/>
        <v>0</v>
      </c>
      <c r="H230" s="67">
        <f>'Recálculo Geral'!O245</f>
        <v>0</v>
      </c>
      <c r="I230" s="67">
        <f t="shared" si="11"/>
        <v>0</v>
      </c>
      <c r="J230">
        <f>'Índices Diversos'!D243</f>
        <v>39.855905</v>
      </c>
    </row>
    <row r="231" spans="1:10" x14ac:dyDescent="0.25">
      <c r="A231">
        <f>'Recálculo Geral'!A248</f>
        <v>226</v>
      </c>
      <c r="B231" s="63">
        <f>'Recálculo Geral'!B248</f>
        <v>39872</v>
      </c>
      <c r="C231" s="29">
        <v>0</v>
      </c>
      <c r="D231" s="29">
        <f>'Recálculo Geral'!H248</f>
        <v>50.45</v>
      </c>
      <c r="E231" s="66">
        <f t="shared" si="9"/>
        <v>117.18373812314043</v>
      </c>
      <c r="F231" s="29">
        <f>'Recálculo Geral'!M248</f>
        <v>0</v>
      </c>
      <c r="G231" s="67">
        <f t="shared" si="10"/>
        <v>0</v>
      </c>
      <c r="H231" s="67">
        <f>'Recálculo Geral'!O246</f>
        <v>0</v>
      </c>
      <c r="I231" s="67">
        <f t="shared" si="11"/>
        <v>0</v>
      </c>
      <c r="J231">
        <f>'Índices Diversos'!D244</f>
        <v>40.110982</v>
      </c>
    </row>
    <row r="232" spans="1:10" x14ac:dyDescent="0.25">
      <c r="A232">
        <f>'Recálculo Geral'!A249</f>
        <v>227</v>
      </c>
      <c r="B232" s="63">
        <f>'Recálculo Geral'!B249</f>
        <v>39903</v>
      </c>
      <c r="C232" s="29">
        <v>0</v>
      </c>
      <c r="D232" s="29">
        <f>'Recálculo Geral'!H249</f>
        <v>50.45</v>
      </c>
      <c r="E232" s="66">
        <f t="shared" si="9"/>
        <v>116.82159131878291</v>
      </c>
      <c r="F232" s="29">
        <f>'Recálculo Geral'!M249</f>
        <v>0</v>
      </c>
      <c r="G232" s="67">
        <f t="shared" si="10"/>
        <v>0</v>
      </c>
      <c r="H232" s="67">
        <f>'Recálculo Geral'!O247</f>
        <v>0</v>
      </c>
      <c r="I232" s="67">
        <f t="shared" si="11"/>
        <v>0</v>
      </c>
      <c r="J232">
        <f>'Índices Diversos'!D245</f>
        <v>40.235326000000001</v>
      </c>
    </row>
    <row r="233" spans="1:10" x14ac:dyDescent="0.25">
      <c r="A233">
        <f>'Recálculo Geral'!A250</f>
        <v>228</v>
      </c>
      <c r="B233" s="63">
        <f>'Recálculo Geral'!B250</f>
        <v>39933</v>
      </c>
      <c r="C233" s="29">
        <v>0</v>
      </c>
      <c r="D233" s="29">
        <f>'Recálculo Geral'!H250</f>
        <v>50.45</v>
      </c>
      <c r="E233" s="66">
        <f t="shared" si="9"/>
        <v>116.58841637530858</v>
      </c>
      <c r="F233" s="29">
        <f>'Recálculo Geral'!M250</f>
        <v>0</v>
      </c>
      <c r="G233" s="67">
        <f t="shared" si="10"/>
        <v>0</v>
      </c>
      <c r="H233" s="67">
        <f>'Recálculo Geral'!O248</f>
        <v>0</v>
      </c>
      <c r="I233" s="67">
        <f t="shared" si="11"/>
        <v>0</v>
      </c>
      <c r="J233">
        <f>'Índices Diversos'!D246</f>
        <v>40.315795999999999</v>
      </c>
    </row>
    <row r="234" spans="1:10" x14ac:dyDescent="0.25">
      <c r="A234">
        <f>'Recálculo Geral'!A251</f>
        <v>229</v>
      </c>
      <c r="B234" s="63">
        <f>'Recálculo Geral'!B251</f>
        <v>39964</v>
      </c>
      <c r="C234" s="29">
        <v>0</v>
      </c>
      <c r="D234" s="29">
        <f>'Recálculo Geral'!H251</f>
        <v>50.45</v>
      </c>
      <c r="E234" s="66">
        <f t="shared" si="9"/>
        <v>115.95069010491316</v>
      </c>
      <c r="F234" s="29">
        <f>'Recálculo Geral'!M251</f>
        <v>0</v>
      </c>
      <c r="G234" s="67">
        <f t="shared" si="10"/>
        <v>0</v>
      </c>
      <c r="H234" s="67">
        <f>'Recálculo Geral'!O249</f>
        <v>0</v>
      </c>
      <c r="I234" s="67">
        <f t="shared" si="11"/>
        <v>0</v>
      </c>
      <c r="J234">
        <f>'Índices Diversos'!D247</f>
        <v>40.537531999999999</v>
      </c>
    </row>
    <row r="235" spans="1:10" x14ac:dyDescent="0.25">
      <c r="A235">
        <f>'Recálculo Geral'!A252</f>
        <v>230</v>
      </c>
      <c r="B235" s="63">
        <f>'Recálculo Geral'!B252</f>
        <v>39994</v>
      </c>
      <c r="C235" s="29">
        <v>0</v>
      </c>
      <c r="D235" s="29">
        <f>'Recálculo Geral'!H252</f>
        <v>50.45</v>
      </c>
      <c r="E235" s="66">
        <f t="shared" si="9"/>
        <v>115.25913583580609</v>
      </c>
      <c r="F235" s="29">
        <f>'Recálculo Geral'!M252</f>
        <v>0</v>
      </c>
      <c r="G235" s="67">
        <f t="shared" si="10"/>
        <v>0</v>
      </c>
      <c r="H235" s="67">
        <f>'Recálculo Geral'!O250</f>
        <v>0</v>
      </c>
      <c r="I235" s="67">
        <f t="shared" si="11"/>
        <v>0</v>
      </c>
      <c r="J235">
        <f>'Índices Diversos'!D248</f>
        <v>40.780757000000001</v>
      </c>
    </row>
    <row r="236" spans="1:10" x14ac:dyDescent="0.25">
      <c r="A236">
        <f>'Recálculo Geral'!A253</f>
        <v>231</v>
      </c>
      <c r="B236" s="63">
        <f>'Recálculo Geral'!B253</f>
        <v>40025</v>
      </c>
      <c r="C236" s="29">
        <v>0</v>
      </c>
      <c r="D236" s="29">
        <f>'Recálculo Geral'!H253</f>
        <v>50.45</v>
      </c>
      <c r="E236" s="66">
        <f t="shared" si="9"/>
        <v>114.77707263565603</v>
      </c>
      <c r="F236" s="29">
        <f>'Recálculo Geral'!M253</f>
        <v>0</v>
      </c>
      <c r="G236" s="67">
        <f t="shared" si="10"/>
        <v>0</v>
      </c>
      <c r="H236" s="67">
        <f>'Recálculo Geral'!O251</f>
        <v>0</v>
      </c>
      <c r="I236" s="67">
        <f t="shared" si="11"/>
        <v>0</v>
      </c>
      <c r="J236">
        <f>'Índices Diversos'!D249</f>
        <v>40.952036</v>
      </c>
    </row>
    <row r="237" spans="1:10" x14ac:dyDescent="0.25">
      <c r="A237">
        <f>'Recálculo Geral'!A254</f>
        <v>232</v>
      </c>
      <c r="B237" s="63">
        <f>'Recálculo Geral'!B254</f>
        <v>40056</v>
      </c>
      <c r="C237" s="29">
        <v>0</v>
      </c>
      <c r="D237" s="29">
        <f>'Recálculo Geral'!H254</f>
        <v>50.45</v>
      </c>
      <c r="E237" s="66">
        <f t="shared" si="9"/>
        <v>114.5136930509444</v>
      </c>
      <c r="F237" s="29">
        <f>'Recálculo Geral'!M254</f>
        <v>0</v>
      </c>
      <c r="G237" s="67">
        <f t="shared" si="10"/>
        <v>0</v>
      </c>
      <c r="H237" s="67">
        <f>'Recálculo Geral'!O252</f>
        <v>0</v>
      </c>
      <c r="I237" s="67">
        <f t="shared" si="11"/>
        <v>0</v>
      </c>
      <c r="J237">
        <f>'Índices Diversos'!D250</f>
        <v>41.046225</v>
      </c>
    </row>
    <row r="238" spans="1:10" x14ac:dyDescent="0.25">
      <c r="A238">
        <f>'Recálculo Geral'!A255</f>
        <v>233</v>
      </c>
      <c r="B238" s="63">
        <f>'Recálculo Geral'!B255</f>
        <v>40086</v>
      </c>
      <c r="C238" s="29">
        <v>0</v>
      </c>
      <c r="D238" s="29">
        <f>'Recálculo Geral'!H255</f>
        <v>50.45</v>
      </c>
      <c r="E238" s="66">
        <f t="shared" si="9"/>
        <v>114.42215805638789</v>
      </c>
      <c r="F238" s="29">
        <f>'Recálculo Geral'!M255</f>
        <v>0</v>
      </c>
      <c r="G238" s="67">
        <f t="shared" si="10"/>
        <v>0</v>
      </c>
      <c r="H238" s="67">
        <f>'Recálculo Geral'!O253</f>
        <v>0</v>
      </c>
      <c r="I238" s="67">
        <f t="shared" si="11"/>
        <v>0</v>
      </c>
      <c r="J238">
        <f>'Índices Diversos'!D251</f>
        <v>41.079061000000003</v>
      </c>
    </row>
    <row r="239" spans="1:10" x14ac:dyDescent="0.25">
      <c r="A239">
        <f>'Recálculo Geral'!A256</f>
        <v>234</v>
      </c>
      <c r="B239" s="63">
        <f>'Recálculo Geral'!B256</f>
        <v>40117</v>
      </c>
      <c r="C239" s="29">
        <v>0</v>
      </c>
      <c r="D239" s="29">
        <f>'Recálculo Geral'!H256</f>
        <v>50.45</v>
      </c>
      <c r="E239" s="66">
        <f t="shared" si="9"/>
        <v>114.23937643789479</v>
      </c>
      <c r="F239" s="29">
        <f>'Recálculo Geral'!M256</f>
        <v>0</v>
      </c>
      <c r="G239" s="67">
        <f t="shared" si="10"/>
        <v>0</v>
      </c>
      <c r="H239" s="67">
        <f>'Recálculo Geral'!O254</f>
        <v>0</v>
      </c>
      <c r="I239" s="67">
        <f t="shared" si="11"/>
        <v>0</v>
      </c>
      <c r="J239">
        <f>'Índices Diversos'!D252</f>
        <v>41.144787000000001</v>
      </c>
    </row>
    <row r="240" spans="1:10" x14ac:dyDescent="0.25">
      <c r="A240">
        <f>'Recálculo Geral'!A257</f>
        <v>235</v>
      </c>
      <c r="B240" s="63">
        <f>'Recálculo Geral'!B257</f>
        <v>40147</v>
      </c>
      <c r="C240" s="29">
        <v>0</v>
      </c>
      <c r="D240" s="29">
        <f>'Recálculo Geral'!H257</f>
        <v>50.45</v>
      </c>
      <c r="E240" s="66">
        <f t="shared" si="9"/>
        <v>113.96585972846071</v>
      </c>
      <c r="F240" s="29">
        <f>'Recálculo Geral'!M257</f>
        <v>0</v>
      </c>
      <c r="G240" s="67">
        <f t="shared" si="10"/>
        <v>0</v>
      </c>
      <c r="H240" s="67">
        <f>'Recálculo Geral'!O255</f>
        <v>0</v>
      </c>
      <c r="I240" s="67">
        <f t="shared" si="11"/>
        <v>0</v>
      </c>
      <c r="J240">
        <f>'Índices Diversos'!D253</f>
        <v>41.243533999999997</v>
      </c>
    </row>
    <row r="241" spans="1:10" x14ac:dyDescent="0.25">
      <c r="A241">
        <f>'Recálculo Geral'!A258</f>
        <v>236</v>
      </c>
      <c r="B241" s="63">
        <f>'Recálculo Geral'!B258</f>
        <v>40178</v>
      </c>
      <c r="C241" s="29">
        <v>0</v>
      </c>
      <c r="D241" s="29">
        <f>'Recálculo Geral'!H258</f>
        <v>50.45</v>
      </c>
      <c r="E241" s="66">
        <f t="shared" si="9"/>
        <v>113.54574069656502</v>
      </c>
      <c r="F241" s="29">
        <f>'Recálculo Geral'!M258</f>
        <v>0</v>
      </c>
      <c r="G241" s="67">
        <f t="shared" si="10"/>
        <v>0</v>
      </c>
      <c r="H241" s="67">
        <f>'Recálculo Geral'!O256</f>
        <v>0</v>
      </c>
      <c r="I241" s="67">
        <f t="shared" si="11"/>
        <v>0</v>
      </c>
      <c r="J241">
        <f>'Índices Diversos'!D254</f>
        <v>41.396135000000001</v>
      </c>
    </row>
    <row r="242" spans="1:10" x14ac:dyDescent="0.25">
      <c r="A242">
        <f>'Recálculo Geral'!A259</f>
        <v>237</v>
      </c>
      <c r="B242" s="63">
        <f>'Recálculo Geral'!B259</f>
        <v>40209</v>
      </c>
      <c r="C242" s="29">
        <v>0</v>
      </c>
      <c r="D242" s="29">
        <f>'Recálculo Geral'!H259</f>
        <v>50.45</v>
      </c>
      <c r="E242" s="66">
        <f t="shared" si="9"/>
        <v>113.27388535282815</v>
      </c>
      <c r="F242" s="29">
        <f>'Recálculo Geral'!M259</f>
        <v>0</v>
      </c>
      <c r="G242" s="67">
        <f t="shared" si="10"/>
        <v>0</v>
      </c>
      <c r="H242" s="67">
        <f>'Recálculo Geral'!O257</f>
        <v>0</v>
      </c>
      <c r="I242" s="67">
        <f t="shared" si="11"/>
        <v>0</v>
      </c>
      <c r="J242">
        <f>'Índices Diversos'!D255</f>
        <v>41.495485000000002</v>
      </c>
    </row>
    <row r="243" spans="1:10" x14ac:dyDescent="0.25">
      <c r="A243">
        <f>'Recálculo Geral'!A260</f>
        <v>238</v>
      </c>
      <c r="B243" s="63">
        <f>'Recálculo Geral'!B260</f>
        <v>40237</v>
      </c>
      <c r="C243" s="29">
        <v>0</v>
      </c>
      <c r="D243" s="29">
        <f>'Recálculo Geral'!H260</f>
        <v>50.45</v>
      </c>
      <c r="E243" s="66">
        <f t="shared" si="9"/>
        <v>112.2857712906717</v>
      </c>
      <c r="F243" s="29">
        <f>'Recálculo Geral'!M260</f>
        <v>0</v>
      </c>
      <c r="G243" s="67">
        <f t="shared" si="10"/>
        <v>0</v>
      </c>
      <c r="H243" s="67">
        <f>'Recálculo Geral'!O258</f>
        <v>0</v>
      </c>
      <c r="I243" s="67">
        <f t="shared" si="11"/>
        <v>0</v>
      </c>
      <c r="J243">
        <f>'Índices Diversos'!D256</f>
        <v>41.860644999999998</v>
      </c>
    </row>
    <row r="244" spans="1:10" x14ac:dyDescent="0.25">
      <c r="A244">
        <f>'Recálculo Geral'!A261</f>
        <v>239</v>
      </c>
      <c r="B244" s="63">
        <f>'Recálculo Geral'!B261</f>
        <v>40268</v>
      </c>
      <c r="C244" s="29">
        <v>0</v>
      </c>
      <c r="D244" s="29">
        <f>'Recálculo Geral'!H261</f>
        <v>50.45</v>
      </c>
      <c r="E244" s="66">
        <f t="shared" si="9"/>
        <v>111.50523601041704</v>
      </c>
      <c r="F244" s="29">
        <f>'Recálculo Geral'!M261</f>
        <v>0</v>
      </c>
      <c r="G244" s="67">
        <f t="shared" si="10"/>
        <v>0</v>
      </c>
      <c r="H244" s="67">
        <f>'Recálculo Geral'!O259</f>
        <v>0</v>
      </c>
      <c r="I244" s="67">
        <f t="shared" si="11"/>
        <v>0</v>
      </c>
      <c r="J244">
        <f>'Índices Diversos'!D257</f>
        <v>42.153669000000001</v>
      </c>
    </row>
    <row r="245" spans="1:10" x14ac:dyDescent="0.25">
      <c r="A245">
        <f>'Recálculo Geral'!A262</f>
        <v>240</v>
      </c>
      <c r="B245" s="63">
        <f>'Recálculo Geral'!B262</f>
        <v>40298</v>
      </c>
      <c r="C245" s="29">
        <v>0</v>
      </c>
      <c r="D245" s="29">
        <f>'Recálculo Geral'!H262</f>
        <v>50.45</v>
      </c>
      <c r="E245" s="66">
        <f t="shared" si="9"/>
        <v>110.71913031623708</v>
      </c>
      <c r="F245" s="29">
        <f>'Recálculo Geral'!M262</f>
        <v>0</v>
      </c>
      <c r="G245" s="67">
        <f t="shared" si="10"/>
        <v>0</v>
      </c>
      <c r="H245" s="67">
        <f>'Recálculo Geral'!O260</f>
        <v>0</v>
      </c>
      <c r="I245" s="67">
        <f t="shared" si="11"/>
        <v>0</v>
      </c>
      <c r="J245">
        <f>'Índices Diversos'!D258</f>
        <v>42.452959999999997</v>
      </c>
    </row>
    <row r="246" spans="1:10" x14ac:dyDescent="0.25">
      <c r="A246">
        <f>'Recálculo Geral'!A263</f>
        <v>241</v>
      </c>
      <c r="B246" s="63">
        <f>'Recálculo Geral'!B263</f>
        <v>40329</v>
      </c>
      <c r="C246" s="29">
        <v>0</v>
      </c>
      <c r="D246" s="29">
        <f>'Recálculo Geral'!H263</f>
        <v>50.45</v>
      </c>
      <c r="E246" s="66">
        <f t="shared" si="9"/>
        <v>109.91673969069332</v>
      </c>
      <c r="F246" s="29">
        <f>'Recálculo Geral'!M263</f>
        <v>0</v>
      </c>
      <c r="G246" s="67">
        <f t="shared" si="10"/>
        <v>0</v>
      </c>
      <c r="H246" s="67">
        <f>'Recálculo Geral'!O261</f>
        <v>0</v>
      </c>
      <c r="I246" s="67">
        <f t="shared" si="11"/>
        <v>0</v>
      </c>
      <c r="J246">
        <f>'Índices Diversos'!D259</f>
        <v>42.762866000000002</v>
      </c>
    </row>
    <row r="247" spans="1:10" x14ac:dyDescent="0.25">
      <c r="A247">
        <f>'Recálculo Geral'!A264</f>
        <v>242</v>
      </c>
      <c r="B247" s="63">
        <f>'Recálculo Geral'!B264</f>
        <v>40359</v>
      </c>
      <c r="C247" s="29">
        <v>0</v>
      </c>
      <c r="D247" s="29">
        <f>'Recálculo Geral'!H264</f>
        <v>50.45</v>
      </c>
      <c r="E247" s="66">
        <f t="shared" si="9"/>
        <v>109.44612219398415</v>
      </c>
      <c r="F247" s="29">
        <f>'Recálculo Geral'!M264</f>
        <v>0</v>
      </c>
      <c r="G247" s="67">
        <f t="shared" si="10"/>
        <v>0</v>
      </c>
      <c r="H247" s="67">
        <f>'Recálculo Geral'!O262</f>
        <v>0</v>
      </c>
      <c r="I247" s="67">
        <f t="shared" si="11"/>
        <v>0</v>
      </c>
      <c r="J247">
        <f>'Índices Diversos'!D260</f>
        <v>42.946745999999997</v>
      </c>
    </row>
    <row r="248" spans="1:10" x14ac:dyDescent="0.25">
      <c r="A248">
        <f>'Recálculo Geral'!A265</f>
        <v>243</v>
      </c>
      <c r="B248" s="63">
        <f>'Recálculo Geral'!B265</f>
        <v>40390</v>
      </c>
      <c r="C248" s="29">
        <v>0</v>
      </c>
      <c r="D248" s="29">
        <f>'Recálculo Geral'!H265</f>
        <v>50.45</v>
      </c>
      <c r="E248" s="66">
        <f t="shared" si="9"/>
        <v>109.56664698384392</v>
      </c>
      <c r="F248" s="29">
        <f>'Recálculo Geral'!M265</f>
        <v>0</v>
      </c>
      <c r="G248" s="67">
        <f t="shared" si="10"/>
        <v>0</v>
      </c>
      <c r="H248" s="67">
        <f>'Recálculo Geral'!O263</f>
        <v>0</v>
      </c>
      <c r="I248" s="67">
        <f t="shared" si="11"/>
        <v>0</v>
      </c>
      <c r="J248">
        <f>'Índices Diversos'!D261</f>
        <v>42.899504</v>
      </c>
    </row>
    <row r="249" spans="1:10" x14ac:dyDescent="0.25">
      <c r="A249">
        <f>'Recálculo Geral'!A266</f>
        <v>244</v>
      </c>
      <c r="B249" s="63">
        <f>'Recálculo Geral'!B266</f>
        <v>40421</v>
      </c>
      <c r="C249" s="29">
        <v>0</v>
      </c>
      <c r="D249" s="29">
        <f>'Recálculo Geral'!H266</f>
        <v>50.45</v>
      </c>
      <c r="E249" s="66">
        <f t="shared" si="9"/>
        <v>109.64339824999954</v>
      </c>
      <c r="F249" s="29">
        <f>'Recálculo Geral'!M266</f>
        <v>0</v>
      </c>
      <c r="G249" s="67">
        <f t="shared" si="10"/>
        <v>0</v>
      </c>
      <c r="H249" s="67">
        <f>'Recálculo Geral'!O264</f>
        <v>0</v>
      </c>
      <c r="I249" s="67">
        <f t="shared" si="11"/>
        <v>0</v>
      </c>
      <c r="J249">
        <f>'Índices Diversos'!D262</f>
        <v>42.869473999999997</v>
      </c>
    </row>
    <row r="250" spans="1:10" x14ac:dyDescent="0.25">
      <c r="A250">
        <f>'Recálculo Geral'!A267</f>
        <v>245</v>
      </c>
      <c r="B250" s="63">
        <f>'Recálculo Geral'!B267</f>
        <v>40451</v>
      </c>
      <c r="C250" s="29">
        <v>0</v>
      </c>
      <c r="D250" s="29">
        <f>'Recálculo Geral'!H267</f>
        <v>0</v>
      </c>
      <c r="E250" s="66">
        <f t="shared" si="9"/>
        <v>0</v>
      </c>
      <c r="F250" s="29">
        <f>'Recálculo Geral'!M267</f>
        <v>0</v>
      </c>
      <c r="G250" s="67">
        <f t="shared" si="10"/>
        <v>0</v>
      </c>
      <c r="H250" s="67">
        <f>'Recálculo Geral'!O265</f>
        <v>0</v>
      </c>
      <c r="I250" s="67">
        <f t="shared" si="11"/>
        <v>0</v>
      </c>
      <c r="J250">
        <f>'Índices Diversos'!D263</f>
        <v>42.839464999999997</v>
      </c>
    </row>
    <row r="251" spans="1:10" x14ac:dyDescent="0.25">
      <c r="A251">
        <f>'Recálculo Geral'!A268</f>
        <v>246</v>
      </c>
      <c r="B251" s="63">
        <f>'Recálculo Geral'!B268</f>
        <v>40482</v>
      </c>
      <c r="C251" s="29">
        <v>0</v>
      </c>
      <c r="D251" s="29">
        <f>'Recálculo Geral'!H268</f>
        <v>50.45</v>
      </c>
      <c r="E251" s="66">
        <f t="shared" si="9"/>
        <v>109.13089677488676</v>
      </c>
      <c r="F251" s="29">
        <f>'Recálculo Geral'!M268</f>
        <v>0</v>
      </c>
      <c r="G251" s="67">
        <f t="shared" si="10"/>
        <v>0</v>
      </c>
      <c r="H251" s="67">
        <f>'Recálculo Geral'!O266</f>
        <v>0</v>
      </c>
      <c r="I251" s="67">
        <f t="shared" si="11"/>
        <v>0</v>
      </c>
      <c r="J251">
        <f>'Índices Diversos'!D264</f>
        <v>43.070798000000003</v>
      </c>
    </row>
    <row r="252" spans="1:10" x14ac:dyDescent="0.25">
      <c r="A252">
        <f>'Recálculo Geral'!A269</f>
        <v>247</v>
      </c>
      <c r="B252" s="63">
        <f>'Recálculo Geral'!B269</f>
        <v>40512</v>
      </c>
      <c r="C252" s="29">
        <v>0</v>
      </c>
      <c r="D252" s="29">
        <f>'Recálculo Geral'!H269</f>
        <v>50.45</v>
      </c>
      <c r="E252" s="66">
        <f t="shared" si="9"/>
        <v>108.13604600924253</v>
      </c>
      <c r="F252" s="29">
        <f>'Recálculo Geral'!M269</f>
        <v>0</v>
      </c>
      <c r="G252" s="67">
        <f t="shared" si="10"/>
        <v>0</v>
      </c>
      <c r="H252" s="67">
        <f>'Recálculo Geral'!O267</f>
        <v>0</v>
      </c>
      <c r="I252" s="67">
        <f t="shared" si="11"/>
        <v>0</v>
      </c>
      <c r="J252">
        <f>'Índices Diversos'!D265</f>
        <v>43.467049000000003</v>
      </c>
    </row>
    <row r="253" spans="1:10" x14ac:dyDescent="0.25">
      <c r="A253">
        <f>'Recálculo Geral'!A270</f>
        <v>248</v>
      </c>
      <c r="B253" s="63">
        <f>'Recálculo Geral'!B270</f>
        <v>40543</v>
      </c>
      <c r="C253" s="29">
        <v>0</v>
      </c>
      <c r="D253" s="29">
        <f>'Recálculo Geral'!H270</f>
        <v>50.45</v>
      </c>
      <c r="E253" s="66">
        <f t="shared" si="9"/>
        <v>107.03360140380141</v>
      </c>
      <c r="F253" s="29">
        <f>'Recálculo Geral'!M270</f>
        <v>0</v>
      </c>
      <c r="G253" s="67">
        <f t="shared" si="10"/>
        <v>0</v>
      </c>
      <c r="H253" s="67">
        <f>'Recálculo Geral'!O268</f>
        <v>0</v>
      </c>
      <c r="I253" s="67">
        <f t="shared" si="11"/>
        <v>0</v>
      </c>
      <c r="J253">
        <f>'Índices Diversos'!D266</f>
        <v>43.914758999999997</v>
      </c>
    </row>
    <row r="254" spans="1:10" x14ac:dyDescent="0.25">
      <c r="A254">
        <f>'Recálculo Geral'!A271</f>
        <v>249</v>
      </c>
      <c r="B254" s="63">
        <f>'Recálculo Geral'!B271</f>
        <v>40574</v>
      </c>
      <c r="C254" s="29">
        <v>0</v>
      </c>
      <c r="D254" s="29">
        <f>'Recálculo Geral'!H271</f>
        <v>50.45</v>
      </c>
      <c r="E254" s="66">
        <f t="shared" si="9"/>
        <v>106.39523135786715</v>
      </c>
      <c r="F254" s="29">
        <f>'Recálculo Geral'!M271</f>
        <v>0</v>
      </c>
      <c r="G254" s="67">
        <f t="shared" si="10"/>
        <v>0</v>
      </c>
      <c r="H254" s="67">
        <f>'Recálculo Geral'!O269</f>
        <v>0</v>
      </c>
      <c r="I254" s="67">
        <f t="shared" si="11"/>
        <v>0</v>
      </c>
      <c r="J254">
        <f>'Índices Diversos'!D267</f>
        <v>44.178246999999999</v>
      </c>
    </row>
    <row r="255" spans="1:10" x14ac:dyDescent="0.25">
      <c r="A255">
        <f>'Recálculo Geral'!A272</f>
        <v>250</v>
      </c>
      <c r="B255" s="63">
        <f>'Recálculo Geral'!B272</f>
        <v>40602</v>
      </c>
      <c r="C255" s="29">
        <v>0</v>
      </c>
      <c r="D255" s="29">
        <f>'Recálculo Geral'!H272</f>
        <v>50.45</v>
      </c>
      <c r="E255" s="66">
        <f t="shared" si="9"/>
        <v>105.40443095187682</v>
      </c>
      <c r="F255" s="29">
        <f>'Recálculo Geral'!M272</f>
        <v>0</v>
      </c>
      <c r="G255" s="67">
        <f t="shared" si="10"/>
        <v>0</v>
      </c>
      <c r="H255" s="67">
        <f>'Recálculo Geral'!O270</f>
        <v>0</v>
      </c>
      <c r="I255" s="67">
        <f t="shared" si="11"/>
        <v>0</v>
      </c>
      <c r="J255">
        <f>'Índices Diversos'!D268</f>
        <v>44.593522</v>
      </c>
    </row>
    <row r="256" spans="1:10" x14ac:dyDescent="0.25">
      <c r="A256">
        <f>'Recálculo Geral'!A273</f>
        <v>251</v>
      </c>
      <c r="B256" s="63">
        <f>'Recálculo Geral'!B273</f>
        <v>40633</v>
      </c>
      <c r="C256" s="29">
        <v>0</v>
      </c>
      <c r="D256" s="29">
        <f>'Recálculo Geral'!H273</f>
        <v>50.45</v>
      </c>
      <c r="E256" s="66">
        <f t="shared" si="9"/>
        <v>104.83830415364548</v>
      </c>
      <c r="F256" s="29">
        <f>'Recálculo Geral'!M273</f>
        <v>0</v>
      </c>
      <c r="G256" s="67">
        <f t="shared" si="10"/>
        <v>0</v>
      </c>
      <c r="H256" s="67">
        <f>'Recálculo Geral'!O271</f>
        <v>0</v>
      </c>
      <c r="I256" s="67">
        <f t="shared" si="11"/>
        <v>0</v>
      </c>
      <c r="J256">
        <f>'Índices Diversos'!D269</f>
        <v>44.834327000000002</v>
      </c>
    </row>
    <row r="257" spans="1:10" x14ac:dyDescent="0.25">
      <c r="A257">
        <f>'Recálculo Geral'!A274</f>
        <v>252</v>
      </c>
      <c r="B257" s="63">
        <f>'Recálculo Geral'!B274</f>
        <v>40663</v>
      </c>
      <c r="C257" s="29">
        <v>0</v>
      </c>
      <c r="D257" s="29">
        <f>'Recálculo Geral'!H274</f>
        <v>50.45</v>
      </c>
      <c r="E257" s="66">
        <f t="shared" si="9"/>
        <v>104.15090944799688</v>
      </c>
      <c r="F257" s="29">
        <f>'Recálculo Geral'!M274</f>
        <v>0</v>
      </c>
      <c r="G257" s="67">
        <f t="shared" si="10"/>
        <v>0</v>
      </c>
      <c r="H257" s="67">
        <f>'Recálculo Geral'!O272</f>
        <v>0</v>
      </c>
      <c r="I257" s="67">
        <f t="shared" si="11"/>
        <v>0</v>
      </c>
      <c r="J257">
        <f>'Índices Diversos'!D270</f>
        <v>45.130232999999997</v>
      </c>
    </row>
    <row r="258" spans="1:10" x14ac:dyDescent="0.25">
      <c r="A258">
        <f>'Recálculo Geral'!A275</f>
        <v>253</v>
      </c>
      <c r="B258" s="63">
        <f>'Recálculo Geral'!B275</f>
        <v>40694</v>
      </c>
      <c r="C258" s="29">
        <v>0</v>
      </c>
      <c r="D258" s="29">
        <f>'Recálculo Geral'!H275</f>
        <v>50.45</v>
      </c>
      <c r="E258" s="66">
        <f t="shared" si="9"/>
        <v>103.40638502836971</v>
      </c>
      <c r="F258" s="29">
        <f>'Recálculo Geral'!M275</f>
        <v>0</v>
      </c>
      <c r="G258" s="67">
        <f t="shared" si="10"/>
        <v>0</v>
      </c>
      <c r="H258" s="67">
        <f>'Recálculo Geral'!O273</f>
        <v>0</v>
      </c>
      <c r="I258" s="67">
        <f t="shared" si="11"/>
        <v>0</v>
      </c>
      <c r="J258">
        <f>'Índices Diversos'!D271</f>
        <v>45.455170000000003</v>
      </c>
    </row>
    <row r="259" spans="1:10" x14ac:dyDescent="0.25">
      <c r="A259">
        <f>'Recálculo Geral'!A276</f>
        <v>254</v>
      </c>
      <c r="B259" s="63">
        <f>'Recálculo Geral'!B276</f>
        <v>40724</v>
      </c>
      <c r="C259" s="29">
        <v>0</v>
      </c>
      <c r="D259" s="29">
        <f>'Recálculo Geral'!H276</f>
        <v>50.45</v>
      </c>
      <c r="E259" s="66">
        <f t="shared" si="9"/>
        <v>102.82031032042866</v>
      </c>
      <c r="F259" s="29">
        <f>'Recálculo Geral'!M276</f>
        <v>0</v>
      </c>
      <c r="G259" s="67">
        <f t="shared" si="10"/>
        <v>0</v>
      </c>
      <c r="H259" s="67">
        <f>'Recálculo Geral'!O274</f>
        <v>0</v>
      </c>
      <c r="I259" s="67">
        <f t="shared" si="11"/>
        <v>0</v>
      </c>
      <c r="J259">
        <f>'Índices Diversos'!D272</f>
        <v>45.714264</v>
      </c>
    </row>
    <row r="260" spans="1:10" x14ac:dyDescent="0.25">
      <c r="A260">
        <f>'Recálculo Geral'!A277</f>
        <v>255</v>
      </c>
      <c r="B260" s="63">
        <f>'Recálculo Geral'!B277</f>
        <v>40755</v>
      </c>
      <c r="C260" s="29">
        <v>0</v>
      </c>
      <c r="D260" s="29">
        <f>'Recálculo Geral'!H277</f>
        <v>50.45</v>
      </c>
      <c r="E260" s="66">
        <f t="shared" si="9"/>
        <v>102.59460304833576</v>
      </c>
      <c r="F260" s="29">
        <f>'Recálculo Geral'!M277</f>
        <v>0</v>
      </c>
      <c r="G260" s="67">
        <f t="shared" si="10"/>
        <v>0</v>
      </c>
      <c r="H260" s="67">
        <f>'Recálculo Geral'!O275</f>
        <v>0</v>
      </c>
      <c r="I260" s="67">
        <f t="shared" si="11"/>
        <v>0</v>
      </c>
      <c r="J260">
        <f>'Índices Diversos'!D273</f>
        <v>45.814835000000002</v>
      </c>
    </row>
    <row r="261" spans="1:10" x14ac:dyDescent="0.25">
      <c r="A261">
        <f>'Recálculo Geral'!A278</f>
        <v>256</v>
      </c>
      <c r="B261" s="63">
        <f>'Recálculo Geral'!B278</f>
        <v>40786</v>
      </c>
      <c r="C261" s="29">
        <v>0</v>
      </c>
      <c r="D261" s="29">
        <f>'Recálculo Geral'!H278</f>
        <v>50.45</v>
      </c>
      <c r="E261" s="66">
        <f t="shared" si="9"/>
        <v>102.59460304833576</v>
      </c>
      <c r="F261" s="29">
        <f>'Recálculo Geral'!M278</f>
        <v>0</v>
      </c>
      <c r="G261" s="67">
        <f t="shared" si="10"/>
        <v>0</v>
      </c>
      <c r="H261" s="67">
        <f>'Recálculo Geral'!O276</f>
        <v>0</v>
      </c>
      <c r="I261" s="67">
        <f t="shared" si="11"/>
        <v>0</v>
      </c>
      <c r="J261">
        <f>'Índices Diversos'!D274</f>
        <v>45.814835000000002</v>
      </c>
    </row>
    <row r="262" spans="1:10" x14ac:dyDescent="0.25">
      <c r="A262">
        <f>'Recálculo Geral'!A279</f>
        <v>257</v>
      </c>
      <c r="B262" s="63">
        <f>'Recálculo Geral'!B279</f>
        <v>40816</v>
      </c>
      <c r="C262" s="29">
        <v>0</v>
      </c>
      <c r="D262" s="29">
        <f>'Recálculo Geral'!H279</f>
        <v>50.45</v>
      </c>
      <c r="E262" s="66">
        <f t="shared" si="9"/>
        <v>102.16550859682853</v>
      </c>
      <c r="F262" s="29">
        <f>'Recálculo Geral'!M279</f>
        <v>0</v>
      </c>
      <c r="G262" s="67">
        <f t="shared" si="10"/>
        <v>0</v>
      </c>
      <c r="H262" s="67">
        <f>'Recálculo Geral'!O277</f>
        <v>0</v>
      </c>
      <c r="I262" s="67">
        <f t="shared" si="11"/>
        <v>0</v>
      </c>
      <c r="J262">
        <f>'Índices Diversos'!D275</f>
        <v>46.007257000000003</v>
      </c>
    </row>
    <row r="263" spans="1:10" x14ac:dyDescent="0.25">
      <c r="A263">
        <f>'Recálculo Geral'!A280</f>
        <v>258</v>
      </c>
      <c r="B263" s="63">
        <f>'Recálculo Geral'!B280</f>
        <v>40847</v>
      </c>
      <c r="C263" s="29">
        <v>0</v>
      </c>
      <c r="D263" s="29">
        <f>'Recálculo Geral'!H280</f>
        <v>50.45</v>
      </c>
      <c r="E263" s="66">
        <f t="shared" ref="E263:E302" si="12">(D263-C263)/J263*$D$3</f>
        <v>101.70782483638339</v>
      </c>
      <c r="F263" s="29">
        <f>'Recálculo Geral'!M280</f>
        <v>0</v>
      </c>
      <c r="G263" s="67">
        <f t="shared" ref="G263:G302" si="13">F263/J263*$D$3</f>
        <v>0</v>
      </c>
      <c r="H263" s="67">
        <f>'Recálculo Geral'!O278</f>
        <v>0</v>
      </c>
      <c r="I263" s="67">
        <f t="shared" ref="I263:I302" si="14">H263/J263*$D$3</f>
        <v>0</v>
      </c>
      <c r="J263">
        <f>'Índices Diversos'!D276</f>
        <v>46.214289000000001</v>
      </c>
    </row>
    <row r="264" spans="1:10" x14ac:dyDescent="0.25">
      <c r="A264">
        <f>'Recálculo Geral'!A281</f>
        <v>259</v>
      </c>
      <c r="B264" s="63">
        <f>'Recálculo Geral'!B281</f>
        <v>40877</v>
      </c>
      <c r="C264" s="29">
        <v>0</v>
      </c>
      <c r="D264" s="29">
        <f>'Recálculo Geral'!H281</f>
        <v>50.45</v>
      </c>
      <c r="E264" s="66">
        <f t="shared" si="12"/>
        <v>101.3833995478728</v>
      </c>
      <c r="F264" s="29">
        <f>'Recálculo Geral'!M281</f>
        <v>0</v>
      </c>
      <c r="G264" s="67">
        <f t="shared" si="13"/>
        <v>0</v>
      </c>
      <c r="H264" s="67">
        <f>'Recálculo Geral'!O279</f>
        <v>0</v>
      </c>
      <c r="I264" s="67">
        <f t="shared" si="14"/>
        <v>0</v>
      </c>
      <c r="J264">
        <f>'Índices Diversos'!D277</f>
        <v>46.362174000000003</v>
      </c>
    </row>
    <row r="265" spans="1:10" x14ac:dyDescent="0.25">
      <c r="A265">
        <f>'Recálculo Geral'!A282</f>
        <v>260</v>
      </c>
      <c r="B265" s="63">
        <f>'Recálculo Geral'!B282</f>
        <v>40908</v>
      </c>
      <c r="C265" s="29">
        <v>0</v>
      </c>
      <c r="D265" s="29">
        <f>'Recálculo Geral'!H282</f>
        <v>50.45</v>
      </c>
      <c r="E265" s="66">
        <f t="shared" si="12"/>
        <v>100.80879029511111</v>
      </c>
      <c r="F265" s="29">
        <f>'Recálculo Geral'!M282</f>
        <v>0</v>
      </c>
      <c r="G265" s="67">
        <f t="shared" si="13"/>
        <v>0</v>
      </c>
      <c r="H265" s="67">
        <f>'Recálculo Geral'!O280</f>
        <v>0</v>
      </c>
      <c r="I265" s="67">
        <f t="shared" si="14"/>
        <v>0</v>
      </c>
      <c r="J265">
        <f>'Índices Diversos'!D278</f>
        <v>46.626438</v>
      </c>
    </row>
    <row r="266" spans="1:10" x14ac:dyDescent="0.25">
      <c r="A266">
        <f>'Recálculo Geral'!A283</f>
        <v>261</v>
      </c>
      <c r="B266" s="63">
        <f>'Recálculo Geral'!B283</f>
        <v>40939</v>
      </c>
      <c r="C266" s="29">
        <v>0</v>
      </c>
      <c r="D266" s="29">
        <f>'Recálculo Geral'!H283</f>
        <v>50.45</v>
      </c>
      <c r="E266" s="66">
        <f t="shared" si="12"/>
        <v>100.29727598117898</v>
      </c>
      <c r="F266" s="29">
        <f>'Recálculo Geral'!M283</f>
        <v>0</v>
      </c>
      <c r="G266" s="67">
        <f t="shared" si="13"/>
        <v>0</v>
      </c>
      <c r="H266" s="67">
        <f>'Recálculo Geral'!O281</f>
        <v>0</v>
      </c>
      <c r="I266" s="67">
        <f t="shared" si="14"/>
        <v>0</v>
      </c>
      <c r="J266">
        <f>'Índices Diversos'!D279</f>
        <v>46.864232000000001</v>
      </c>
    </row>
    <row r="267" spans="1:10" x14ac:dyDescent="0.25">
      <c r="A267">
        <f>'Recálculo Geral'!A284</f>
        <v>262</v>
      </c>
      <c r="B267" s="63">
        <f>'Recálculo Geral'!B284</f>
        <v>40968</v>
      </c>
      <c r="C267" s="29">
        <v>0</v>
      </c>
      <c r="D267" s="29">
        <f>'Recálculo Geral'!H284</f>
        <v>50.45</v>
      </c>
      <c r="E267" s="66">
        <f t="shared" si="12"/>
        <v>99.788356604309087</v>
      </c>
      <c r="F267" s="29">
        <f>'Recálculo Geral'!M284</f>
        <v>0</v>
      </c>
      <c r="G267" s="67">
        <f t="shared" si="13"/>
        <v>0</v>
      </c>
      <c r="H267" s="67">
        <f>'Recálculo Geral'!O282</f>
        <v>0</v>
      </c>
      <c r="I267" s="67">
        <f t="shared" si="14"/>
        <v>0</v>
      </c>
      <c r="J267">
        <f>'Índices Diversos'!D280</f>
        <v>47.103239000000002</v>
      </c>
    </row>
    <row r="268" spans="1:10" x14ac:dyDescent="0.25">
      <c r="A268">
        <f>'Recálculo Geral'!A285</f>
        <v>263</v>
      </c>
      <c r="B268" s="63">
        <f>'Recálculo Geral'!B285</f>
        <v>40999</v>
      </c>
      <c r="C268" s="29">
        <v>0</v>
      </c>
      <c r="D268" s="29">
        <f>'Recálculo Geral'!H285</f>
        <v>50.45</v>
      </c>
      <c r="E268" s="66">
        <f t="shared" si="12"/>
        <v>99.400695226828063</v>
      </c>
      <c r="F268" s="29">
        <f>'Recálculo Geral'!M285</f>
        <v>0</v>
      </c>
      <c r="G268" s="67">
        <f t="shared" si="13"/>
        <v>0</v>
      </c>
      <c r="H268" s="67">
        <f>'Recálculo Geral'!O283</f>
        <v>0</v>
      </c>
      <c r="I268" s="67">
        <f t="shared" si="14"/>
        <v>0</v>
      </c>
      <c r="J268">
        <f>'Índices Diversos'!D281</f>
        <v>47.286940999999999</v>
      </c>
    </row>
    <row r="269" spans="1:10" x14ac:dyDescent="0.25">
      <c r="A269">
        <f>'Recálculo Geral'!A286</f>
        <v>264</v>
      </c>
      <c r="B269" s="63">
        <f>'Recálculo Geral'!B286</f>
        <v>41029</v>
      </c>
      <c r="C269" s="29">
        <v>0</v>
      </c>
      <c r="D269" s="29">
        <f>'Recálculo Geral'!H286</f>
        <v>50.45</v>
      </c>
      <c r="E269" s="66">
        <f t="shared" si="12"/>
        <v>99.222096489286926</v>
      </c>
      <c r="F269" s="29">
        <f>'Recálculo Geral'!M286</f>
        <v>0</v>
      </c>
      <c r="G269" s="67">
        <f t="shared" si="13"/>
        <v>0</v>
      </c>
      <c r="H269" s="67">
        <f>'Recálculo Geral'!O284</f>
        <v>0</v>
      </c>
      <c r="I269" s="67">
        <f t="shared" si="14"/>
        <v>0</v>
      </c>
      <c r="J269">
        <f>'Índices Diversos'!D282</f>
        <v>47.372056999999998</v>
      </c>
    </row>
    <row r="270" spans="1:10" x14ac:dyDescent="0.25">
      <c r="A270">
        <f>'Recálculo Geral'!A287</f>
        <v>265</v>
      </c>
      <c r="B270" s="63">
        <f>'Recálculo Geral'!B287</f>
        <v>41060</v>
      </c>
      <c r="C270" s="29">
        <v>0</v>
      </c>
      <c r="D270" s="29">
        <f>'Recálculo Geral'!H287</f>
        <v>50.45</v>
      </c>
      <c r="E270" s="66">
        <f t="shared" si="12"/>
        <v>98.59111370456084</v>
      </c>
      <c r="F270" s="29">
        <f>'Recálculo Geral'!M287</f>
        <v>0</v>
      </c>
      <c r="G270" s="67">
        <f t="shared" si="13"/>
        <v>0</v>
      </c>
      <c r="H270" s="67">
        <f>'Recálculo Geral'!O285</f>
        <v>0</v>
      </c>
      <c r="I270" s="67">
        <f t="shared" si="14"/>
        <v>0</v>
      </c>
      <c r="J270">
        <f>'Índices Diversos'!D283</f>
        <v>47.675238</v>
      </c>
    </row>
    <row r="271" spans="1:10" x14ac:dyDescent="0.25">
      <c r="A271">
        <f>'Recálculo Geral'!A288</f>
        <v>266</v>
      </c>
      <c r="B271" s="63">
        <f>'Recálculo Geral'!B288</f>
        <v>41090</v>
      </c>
      <c r="C271" s="29">
        <v>0</v>
      </c>
      <c r="D271" s="29">
        <f>'Recálculo Geral'!H288</f>
        <v>50.45</v>
      </c>
      <c r="E271" s="66">
        <f t="shared" si="12"/>
        <v>98.05183030174048</v>
      </c>
      <c r="F271" s="29">
        <f>'Recálculo Geral'!M288</f>
        <v>0</v>
      </c>
      <c r="G271" s="67">
        <f t="shared" si="13"/>
        <v>0</v>
      </c>
      <c r="H271" s="67">
        <f>'Recálculo Geral'!O286</f>
        <v>0</v>
      </c>
      <c r="I271" s="67">
        <f t="shared" si="14"/>
        <v>0</v>
      </c>
      <c r="J271">
        <f>'Índices Diversos'!D284</f>
        <v>47.937451000000003</v>
      </c>
    </row>
    <row r="272" spans="1:10" x14ac:dyDescent="0.25">
      <c r="A272">
        <f>'Recálculo Geral'!A289</f>
        <v>267</v>
      </c>
      <c r="B272" s="63">
        <f>'Recálculo Geral'!B289</f>
        <v>41121</v>
      </c>
      <c r="C272" s="29">
        <v>0</v>
      </c>
      <c r="D272" s="29">
        <f>'Recálculo Geral'!H289</f>
        <v>50.45</v>
      </c>
      <c r="E272" s="66">
        <f t="shared" si="12"/>
        <v>97.797557412611781</v>
      </c>
      <c r="F272" s="29">
        <f>'Recálculo Geral'!M289</f>
        <v>0</v>
      </c>
      <c r="G272" s="67">
        <f t="shared" si="13"/>
        <v>0</v>
      </c>
      <c r="H272" s="67">
        <f>'Recálculo Geral'!O287</f>
        <v>0</v>
      </c>
      <c r="I272" s="67">
        <f t="shared" si="14"/>
        <v>0</v>
      </c>
      <c r="J272">
        <f>'Índices Diversos'!D285</f>
        <v>48.062088000000003</v>
      </c>
    </row>
    <row r="273" spans="1:10" x14ac:dyDescent="0.25">
      <c r="A273">
        <f>'Recálculo Geral'!A290</f>
        <v>268</v>
      </c>
      <c r="B273" s="63">
        <f>'Recálculo Geral'!B290</f>
        <v>41152</v>
      </c>
      <c r="C273" s="29">
        <v>0</v>
      </c>
      <c r="D273" s="29">
        <f>'Recálculo Geral'!H290</f>
        <v>50.45</v>
      </c>
      <c r="E273" s="66">
        <f t="shared" si="12"/>
        <v>97.378830424129021</v>
      </c>
      <c r="F273" s="29">
        <f>'Recálculo Geral'!M290</f>
        <v>0</v>
      </c>
      <c r="G273" s="67">
        <f t="shared" si="13"/>
        <v>0</v>
      </c>
      <c r="H273" s="67">
        <f>'Recálculo Geral'!O288</f>
        <v>0</v>
      </c>
      <c r="I273" s="67">
        <f t="shared" si="14"/>
        <v>0</v>
      </c>
      <c r="J273">
        <f>'Índices Diversos'!D286</f>
        <v>48.268754000000001</v>
      </c>
    </row>
    <row r="274" spans="1:10" x14ac:dyDescent="0.25">
      <c r="A274">
        <f>'Recálculo Geral'!A291</f>
        <v>269</v>
      </c>
      <c r="B274" s="63">
        <f>'Recálculo Geral'!B291</f>
        <v>41182</v>
      </c>
      <c r="C274" s="29">
        <v>0</v>
      </c>
      <c r="D274" s="29">
        <f>'Recálculo Geral'!H291</f>
        <v>50.45</v>
      </c>
      <c r="E274" s="66">
        <f t="shared" si="12"/>
        <v>96.942589560405352</v>
      </c>
      <c r="F274" s="29">
        <f>'Recálculo Geral'!M291</f>
        <v>0</v>
      </c>
      <c r="G274" s="67">
        <f t="shared" si="13"/>
        <v>0</v>
      </c>
      <c r="H274" s="67">
        <f>'Recálculo Geral'!O289</f>
        <v>0</v>
      </c>
      <c r="I274" s="67">
        <f t="shared" si="14"/>
        <v>0</v>
      </c>
      <c r="J274">
        <f>'Índices Diversos'!D287</f>
        <v>48.485962999999998</v>
      </c>
    </row>
    <row r="275" spans="1:10" x14ac:dyDescent="0.25">
      <c r="A275">
        <f>'Recálculo Geral'!A292</f>
        <v>270</v>
      </c>
      <c r="B275" s="63">
        <f>'Recálculo Geral'!B292</f>
        <v>41213</v>
      </c>
      <c r="C275" s="29">
        <v>0</v>
      </c>
      <c r="D275" s="29">
        <f>'Recálculo Geral'!H292</f>
        <v>50.45</v>
      </c>
      <c r="E275" s="66">
        <f t="shared" si="12"/>
        <v>96.33567592841726</v>
      </c>
      <c r="F275" s="29">
        <f>'Recálculo Geral'!M292</f>
        <v>0</v>
      </c>
      <c r="G275" s="67">
        <f t="shared" si="13"/>
        <v>0</v>
      </c>
      <c r="H275" s="67">
        <f>'Recálculo Geral'!O290</f>
        <v>0</v>
      </c>
      <c r="I275" s="67">
        <f t="shared" si="14"/>
        <v>0</v>
      </c>
      <c r="J275">
        <f>'Índices Diversos'!D288</f>
        <v>48.791423999999999</v>
      </c>
    </row>
    <row r="276" spans="1:10" x14ac:dyDescent="0.25">
      <c r="A276">
        <f>'Recálculo Geral'!A293</f>
        <v>271</v>
      </c>
      <c r="B276" s="63">
        <f>'Recálculo Geral'!B293</f>
        <v>41243</v>
      </c>
      <c r="C276" s="29">
        <v>0</v>
      </c>
      <c r="D276" s="29">
        <f>'Recálculo Geral'!H293</f>
        <v>50.45</v>
      </c>
      <c r="E276" s="66">
        <f t="shared" si="12"/>
        <v>95.65651488914564</v>
      </c>
      <c r="F276" s="29">
        <f>'Recálculo Geral'!M293</f>
        <v>0</v>
      </c>
      <c r="G276" s="67">
        <f t="shared" si="13"/>
        <v>0</v>
      </c>
      <c r="H276" s="67">
        <f>'Recálculo Geral'!O291</f>
        <v>0</v>
      </c>
      <c r="I276" s="67">
        <f t="shared" si="14"/>
        <v>0</v>
      </c>
      <c r="J276">
        <f>'Índices Diversos'!D289</f>
        <v>49.137842999999997</v>
      </c>
    </row>
    <row r="277" spans="1:10" x14ac:dyDescent="0.25">
      <c r="A277">
        <f>'Recálculo Geral'!A294</f>
        <v>272</v>
      </c>
      <c r="B277" s="63">
        <f>'Recálculo Geral'!B294</f>
        <v>41274</v>
      </c>
      <c r="C277" s="29">
        <v>0</v>
      </c>
      <c r="D277" s="29">
        <f>'Recálculo Geral'!H294</f>
        <v>50.45</v>
      </c>
      <c r="E277" s="66">
        <f t="shared" si="12"/>
        <v>95.142744749442969</v>
      </c>
      <c r="F277" s="29">
        <f>'Recálculo Geral'!M294</f>
        <v>0</v>
      </c>
      <c r="G277" s="67">
        <f t="shared" si="13"/>
        <v>0</v>
      </c>
      <c r="H277" s="67">
        <f>'Recálculo Geral'!O292</f>
        <v>0</v>
      </c>
      <c r="I277" s="67">
        <f t="shared" si="14"/>
        <v>0</v>
      </c>
      <c r="J277">
        <f>'Índices Diversos'!D290</f>
        <v>49.403187000000003</v>
      </c>
    </row>
    <row r="278" spans="1:10" x14ac:dyDescent="0.25">
      <c r="A278">
        <f>'Recálculo Geral'!A295</f>
        <v>273</v>
      </c>
      <c r="B278" s="63">
        <f>'Recálculo Geral'!B295</f>
        <v>41305</v>
      </c>
      <c r="C278" s="29">
        <v>0</v>
      </c>
      <c r="D278" s="29">
        <f>'Recálculo Geral'!H295</f>
        <v>50.45</v>
      </c>
      <c r="E278" s="66">
        <f t="shared" si="12"/>
        <v>94.443861291930659</v>
      </c>
      <c r="F278" s="29">
        <f>'Recálculo Geral'!M295</f>
        <v>0</v>
      </c>
      <c r="G278" s="67">
        <f t="shared" si="13"/>
        <v>0</v>
      </c>
      <c r="H278" s="67">
        <f>'Recálculo Geral'!O293</f>
        <v>0</v>
      </c>
      <c r="I278" s="67">
        <f t="shared" si="14"/>
        <v>0</v>
      </c>
      <c r="J278">
        <f>'Índices Diversos'!D291</f>
        <v>49.768770000000004</v>
      </c>
    </row>
    <row r="279" spans="1:10" x14ac:dyDescent="0.25">
      <c r="A279">
        <f>'Recálculo Geral'!A296</f>
        <v>274</v>
      </c>
      <c r="B279" s="63">
        <f>'Recálculo Geral'!B296</f>
        <v>41333</v>
      </c>
      <c r="C279" s="29">
        <v>0</v>
      </c>
      <c r="D279" s="29">
        <f>'Recálculo Geral'!H296</f>
        <v>50.45</v>
      </c>
      <c r="E279" s="66">
        <f t="shared" si="12"/>
        <v>93.582899899021712</v>
      </c>
      <c r="F279" s="29">
        <f>'Recálculo Geral'!M296</f>
        <v>0</v>
      </c>
      <c r="G279" s="67">
        <f t="shared" si="13"/>
        <v>0</v>
      </c>
      <c r="H279" s="67">
        <f>'Recálculo Geral'!O294</f>
        <v>0</v>
      </c>
      <c r="I279" s="67">
        <f t="shared" si="14"/>
        <v>0</v>
      </c>
      <c r="J279">
        <f>'Índices Diversos'!D292</f>
        <v>50.226641999999998</v>
      </c>
    </row>
    <row r="280" spans="1:10" x14ac:dyDescent="0.25">
      <c r="A280">
        <f>'Recálculo Geral'!A297</f>
        <v>275</v>
      </c>
      <c r="B280" s="63">
        <f>'Recálculo Geral'!B297</f>
        <v>41364</v>
      </c>
      <c r="C280" s="29">
        <v>0</v>
      </c>
      <c r="D280" s="29">
        <f>'Recálculo Geral'!H297</f>
        <v>50.45</v>
      </c>
      <c r="E280" s="66">
        <f t="shared" si="12"/>
        <v>93.098787203527507</v>
      </c>
      <c r="F280" s="29">
        <f>'Recálculo Geral'!M297</f>
        <v>0</v>
      </c>
      <c r="G280" s="67">
        <f t="shared" si="13"/>
        <v>0</v>
      </c>
      <c r="H280" s="67">
        <f>'Recálculo Geral'!O295</f>
        <v>0</v>
      </c>
      <c r="I280" s="67">
        <f t="shared" si="14"/>
        <v>0</v>
      </c>
      <c r="J280">
        <f>'Índices Diversos'!D293</f>
        <v>50.487819999999999</v>
      </c>
    </row>
    <row r="281" spans="1:10" x14ac:dyDescent="0.25">
      <c r="A281">
        <f>'Recálculo Geral'!A298</f>
        <v>276</v>
      </c>
      <c r="B281" s="63">
        <f>'Recálculo Geral'!B298</f>
        <v>41394</v>
      </c>
      <c r="C281" s="29">
        <v>0</v>
      </c>
      <c r="D281" s="29">
        <f>'Recálculo Geral'!H298</f>
        <v>50.45</v>
      </c>
      <c r="E281" s="66">
        <f t="shared" si="12"/>
        <v>92.543527723534524</v>
      </c>
      <c r="F281" s="29">
        <f>'Recálculo Geral'!M298</f>
        <v>0</v>
      </c>
      <c r="G281" s="67">
        <f t="shared" si="13"/>
        <v>0</v>
      </c>
      <c r="H281" s="67">
        <f>'Recálculo Geral'!O296</f>
        <v>0</v>
      </c>
      <c r="I281" s="67">
        <f t="shared" si="14"/>
        <v>0</v>
      </c>
      <c r="J281">
        <f>'Índices Diversos'!D294</f>
        <v>50.790745999999999</v>
      </c>
    </row>
    <row r="282" spans="1:10" x14ac:dyDescent="0.25">
      <c r="A282">
        <f>'Recálculo Geral'!A299</f>
        <v>277</v>
      </c>
      <c r="B282" s="63">
        <f>'Recálculo Geral'!B299</f>
        <v>41425</v>
      </c>
      <c r="C282" s="29">
        <v>0</v>
      </c>
      <c r="D282" s="29">
        <f>'Recálculo Geral'!H299</f>
        <v>50.45</v>
      </c>
      <c r="E282" s="66">
        <f t="shared" si="12"/>
        <v>92.000724177967555</v>
      </c>
      <c r="F282" s="29">
        <f>'Recálculo Geral'!M299</f>
        <v>0</v>
      </c>
      <c r="G282" s="67">
        <f t="shared" si="13"/>
        <v>0</v>
      </c>
      <c r="H282" s="67">
        <f>'Recálculo Geral'!O297</f>
        <v>0</v>
      </c>
      <c r="I282" s="67">
        <f t="shared" si="14"/>
        <v>0</v>
      </c>
      <c r="J282">
        <f>'Índices Diversos'!D295</f>
        <v>51.090411000000003</v>
      </c>
    </row>
    <row r="283" spans="1:10" x14ac:dyDescent="0.25">
      <c r="A283">
        <f>'Recálculo Geral'!A300</f>
        <v>278</v>
      </c>
      <c r="B283" s="63">
        <f>'Recálculo Geral'!B300</f>
        <v>41455</v>
      </c>
      <c r="C283" s="29">
        <v>0</v>
      </c>
      <c r="D283" s="29">
        <f>'Recálculo Geral'!H300</f>
        <v>50.45</v>
      </c>
      <c r="E283" s="66">
        <f t="shared" si="12"/>
        <v>91.679845505570029</v>
      </c>
      <c r="F283" s="29">
        <f>'Recálculo Geral'!M300</f>
        <v>0</v>
      </c>
      <c r="G283" s="67">
        <f t="shared" si="13"/>
        <v>0</v>
      </c>
      <c r="H283" s="67">
        <f>'Recálculo Geral'!O298</f>
        <v>0</v>
      </c>
      <c r="I283" s="67">
        <f t="shared" si="14"/>
        <v>0</v>
      </c>
      <c r="J283">
        <f>'Índices Diversos'!D296</f>
        <v>51.269227000000001</v>
      </c>
    </row>
    <row r="284" spans="1:10" x14ac:dyDescent="0.25">
      <c r="A284">
        <f>'Recálculo Geral'!A301</f>
        <v>279</v>
      </c>
      <c r="B284" s="63">
        <f>'Recálculo Geral'!B301</f>
        <v>41486</v>
      </c>
      <c r="C284" s="29">
        <v>0</v>
      </c>
      <c r="D284" s="29">
        <f>'Recálculo Geral'!H301</f>
        <v>50.45</v>
      </c>
      <c r="E284" s="66">
        <f t="shared" si="12"/>
        <v>91.423860187097461</v>
      </c>
      <c r="F284" s="29">
        <f>'Recálculo Geral'!M301</f>
        <v>0</v>
      </c>
      <c r="G284" s="67">
        <f t="shared" si="13"/>
        <v>0</v>
      </c>
      <c r="H284" s="67">
        <f>'Recálculo Geral'!O299</f>
        <v>0</v>
      </c>
      <c r="I284" s="67">
        <f t="shared" si="14"/>
        <v>0</v>
      </c>
      <c r="J284">
        <f>'Índices Diversos'!D297</f>
        <v>51.412779999999998</v>
      </c>
    </row>
    <row r="285" spans="1:10" x14ac:dyDescent="0.25">
      <c r="A285">
        <f>'Recálculo Geral'!A302</f>
        <v>280</v>
      </c>
      <c r="B285" s="63">
        <f>'Recálculo Geral'!B302</f>
        <v>41517</v>
      </c>
      <c r="C285" s="29">
        <v>0</v>
      </c>
      <c r="D285" s="29">
        <f>'Recálculo Geral'!H302</f>
        <v>50.45</v>
      </c>
      <c r="E285" s="66">
        <f t="shared" si="12"/>
        <v>91.542866600969816</v>
      </c>
      <c r="F285" s="29">
        <f>'Recálculo Geral'!M302</f>
        <v>0</v>
      </c>
      <c r="G285" s="67">
        <f t="shared" si="13"/>
        <v>0</v>
      </c>
      <c r="H285" s="67">
        <f>'Recálculo Geral'!O300</f>
        <v>0</v>
      </c>
      <c r="I285" s="67">
        <f t="shared" si="14"/>
        <v>0</v>
      </c>
      <c r="J285">
        <f>'Índices Diversos'!D298</f>
        <v>51.345942999999998</v>
      </c>
    </row>
    <row r="286" spans="1:10" x14ac:dyDescent="0.25">
      <c r="A286">
        <f>'Recálculo Geral'!A303</f>
        <v>281</v>
      </c>
      <c r="B286" s="63">
        <f>'Recálculo Geral'!B303</f>
        <v>41547</v>
      </c>
      <c r="C286" s="29">
        <v>0</v>
      </c>
      <c r="D286" s="29">
        <f>'Recálculo Geral'!H303</f>
        <v>50.45</v>
      </c>
      <c r="E286" s="66">
        <f t="shared" si="12"/>
        <v>91.396632894011873</v>
      </c>
      <c r="F286" s="29">
        <f>'Recálculo Geral'!M303</f>
        <v>0</v>
      </c>
      <c r="G286" s="67">
        <f t="shared" si="13"/>
        <v>0</v>
      </c>
      <c r="H286" s="67">
        <f>'Recálculo Geral'!O301</f>
        <v>0</v>
      </c>
      <c r="I286" s="67">
        <f t="shared" si="14"/>
        <v>0</v>
      </c>
      <c r="J286">
        <f>'Índices Diversos'!D299</f>
        <v>51.428095999999996</v>
      </c>
    </row>
    <row r="287" spans="1:10" x14ac:dyDescent="0.25">
      <c r="A287">
        <f>'Recálculo Geral'!A304</f>
        <v>282</v>
      </c>
      <c r="B287" s="63">
        <f>'Recálculo Geral'!B304</f>
        <v>41578</v>
      </c>
      <c r="C287" s="29">
        <v>0</v>
      </c>
      <c r="D287" s="29">
        <f>'Recálculo Geral'!H304</f>
        <v>50.45</v>
      </c>
      <c r="E287" s="66">
        <f t="shared" si="12"/>
        <v>91.150527991270991</v>
      </c>
      <c r="F287" s="29">
        <f>'Recálculo Geral'!M304</f>
        <v>0</v>
      </c>
      <c r="G287" s="67">
        <f t="shared" si="13"/>
        <v>0</v>
      </c>
      <c r="H287" s="67">
        <f>'Recálculo Geral'!O302</f>
        <v>0</v>
      </c>
      <c r="I287" s="67">
        <f t="shared" si="14"/>
        <v>0</v>
      </c>
      <c r="J287">
        <f>'Índices Diversos'!D300</f>
        <v>51.566951000000003</v>
      </c>
    </row>
    <row r="288" spans="1:10" x14ac:dyDescent="0.25">
      <c r="A288">
        <f>'Recálculo Geral'!A305</f>
        <v>283</v>
      </c>
      <c r="B288" s="63">
        <f>'Recálculo Geral'!B305</f>
        <v>41608</v>
      </c>
      <c r="C288" s="29">
        <v>0</v>
      </c>
      <c r="D288" s="29">
        <f>'Recálculo Geral'!H305</f>
        <v>50.45</v>
      </c>
      <c r="E288" s="66">
        <f t="shared" si="12"/>
        <v>90.597881618092487</v>
      </c>
      <c r="F288" s="29">
        <f>'Recálculo Geral'!M305</f>
        <v>0</v>
      </c>
      <c r="G288" s="67">
        <f t="shared" si="13"/>
        <v>0</v>
      </c>
      <c r="H288" s="67">
        <f>'Recálculo Geral'!O303</f>
        <v>0</v>
      </c>
      <c r="I288" s="67">
        <f t="shared" si="14"/>
        <v>0</v>
      </c>
      <c r="J288">
        <f>'Índices Diversos'!D301</f>
        <v>51.881509000000001</v>
      </c>
    </row>
    <row r="289" spans="1:10" x14ac:dyDescent="0.25">
      <c r="A289">
        <f>'Recálculo Geral'!A306</f>
        <v>284</v>
      </c>
      <c r="B289" s="63">
        <f>'Recálculo Geral'!B306</f>
        <v>41639</v>
      </c>
      <c r="C289" s="29">
        <v>0</v>
      </c>
      <c r="D289" s="29">
        <f>'Recálculo Geral'!H306</f>
        <v>50.45</v>
      </c>
      <c r="E289" s="66">
        <f t="shared" si="12"/>
        <v>90.111280959012248</v>
      </c>
      <c r="F289" s="29">
        <f>'Recálculo Geral'!M306</f>
        <v>0</v>
      </c>
      <c r="G289" s="67">
        <f t="shared" si="13"/>
        <v>0</v>
      </c>
      <c r="H289" s="67">
        <f>'Recálculo Geral'!O304</f>
        <v>0</v>
      </c>
      <c r="I289" s="67">
        <f t="shared" si="14"/>
        <v>0</v>
      </c>
      <c r="J289">
        <f>'Índices Diversos'!D302</f>
        <v>52.161669000000003</v>
      </c>
    </row>
    <row r="290" spans="1:10" x14ac:dyDescent="0.25">
      <c r="A290">
        <f>'Recálculo Geral'!A307</f>
        <v>285</v>
      </c>
      <c r="B290" s="63">
        <f>'Recálculo Geral'!B307</f>
        <v>41670</v>
      </c>
      <c r="C290" s="29">
        <v>0</v>
      </c>
      <c r="D290" s="29">
        <f>'Recálculo Geral'!H307</f>
        <v>50.45</v>
      </c>
      <c r="E290" s="66">
        <f t="shared" si="12"/>
        <v>89.467117740098715</v>
      </c>
      <c r="F290" s="29">
        <f>'Recálculo Geral'!M307</f>
        <v>0</v>
      </c>
      <c r="G290" s="67">
        <f t="shared" si="13"/>
        <v>0</v>
      </c>
      <c r="H290" s="67">
        <f>'Recálculo Geral'!O305</f>
        <v>0</v>
      </c>
      <c r="I290" s="67">
        <f t="shared" si="14"/>
        <v>0</v>
      </c>
      <c r="J290">
        <f>'Índices Diversos'!D303</f>
        <v>52.537233000000001</v>
      </c>
    </row>
    <row r="291" spans="1:10" x14ac:dyDescent="0.25">
      <c r="A291">
        <f>'Recálculo Geral'!A308</f>
        <v>286</v>
      </c>
      <c r="B291" s="63">
        <f>'Recálculo Geral'!B308</f>
        <v>41698</v>
      </c>
      <c r="C291" s="29">
        <v>0</v>
      </c>
      <c r="D291" s="29">
        <f>'Recálculo Geral'!H308</f>
        <v>50.45</v>
      </c>
      <c r="E291" s="66">
        <f t="shared" si="12"/>
        <v>88.907004572331232</v>
      </c>
      <c r="F291" s="29">
        <f>'Recálculo Geral'!M308</f>
        <v>0</v>
      </c>
      <c r="G291" s="67">
        <f t="shared" si="13"/>
        <v>0</v>
      </c>
      <c r="H291" s="67">
        <f>'Recálculo Geral'!O306</f>
        <v>0</v>
      </c>
      <c r="I291" s="67">
        <f t="shared" si="14"/>
        <v>0</v>
      </c>
      <c r="J291">
        <f>'Índices Diversos'!D304</f>
        <v>52.868217000000001</v>
      </c>
    </row>
    <row r="292" spans="1:10" x14ac:dyDescent="0.25">
      <c r="A292">
        <f>'Recálculo Geral'!A309</f>
        <v>287</v>
      </c>
      <c r="B292" s="63">
        <f>'Recálculo Geral'!B309</f>
        <v>41729</v>
      </c>
      <c r="C292" s="29">
        <v>0</v>
      </c>
      <c r="D292" s="29">
        <f>'Recálculo Geral'!H309</f>
        <v>50.45</v>
      </c>
      <c r="E292" s="66">
        <f t="shared" si="12"/>
        <v>88.341619193365446</v>
      </c>
      <c r="F292" s="29">
        <f>'Recálculo Geral'!M309</f>
        <v>0</v>
      </c>
      <c r="G292" s="67">
        <f t="shared" si="13"/>
        <v>0</v>
      </c>
      <c r="H292" s="67">
        <f>'Recálculo Geral'!O307</f>
        <v>0</v>
      </c>
      <c r="I292" s="67">
        <f t="shared" si="14"/>
        <v>0</v>
      </c>
      <c r="J292">
        <f>'Índices Diversos'!D305</f>
        <v>53.206572999999999</v>
      </c>
    </row>
    <row r="293" spans="1:10" x14ac:dyDescent="0.25">
      <c r="A293">
        <f>'Recálculo Geral'!A310</f>
        <v>288</v>
      </c>
      <c r="B293" s="63">
        <f>'Recálculo Geral'!B310</f>
        <v>41759</v>
      </c>
      <c r="C293" s="29">
        <v>0</v>
      </c>
      <c r="D293" s="29">
        <f>'Recálculo Geral'!H310</f>
        <v>50.45</v>
      </c>
      <c r="E293" s="66">
        <f t="shared" si="12"/>
        <v>87.623111161696698</v>
      </c>
      <c r="F293" s="29">
        <f>'Recálculo Geral'!M310</f>
        <v>0</v>
      </c>
      <c r="G293" s="67">
        <f t="shared" si="13"/>
        <v>0</v>
      </c>
      <c r="H293" s="67">
        <f>'Recálculo Geral'!O308</f>
        <v>0</v>
      </c>
      <c r="I293" s="67">
        <f t="shared" si="14"/>
        <v>0</v>
      </c>
      <c r="J293">
        <f>'Índices Diversos'!D306</f>
        <v>53.642865999999998</v>
      </c>
    </row>
    <row r="294" spans="1:10" x14ac:dyDescent="0.25">
      <c r="A294">
        <f>'Recálculo Geral'!A311</f>
        <v>289</v>
      </c>
      <c r="B294" s="63">
        <f>'Recálculo Geral'!B311</f>
        <v>41790</v>
      </c>
      <c r="C294" s="29">
        <v>0</v>
      </c>
      <c r="D294" s="29">
        <f>'Recálculo Geral'!H311</f>
        <v>50.45</v>
      </c>
      <c r="E294" s="66">
        <f t="shared" si="12"/>
        <v>86.944941195436002</v>
      </c>
      <c r="F294" s="29">
        <f>'Recálculo Geral'!M311</f>
        <v>0</v>
      </c>
      <c r="G294" s="67">
        <f t="shared" si="13"/>
        <v>0</v>
      </c>
      <c r="H294" s="67">
        <f>'Recálculo Geral'!O309</f>
        <v>0</v>
      </c>
      <c r="I294" s="67">
        <f t="shared" si="14"/>
        <v>0</v>
      </c>
      <c r="J294">
        <f>'Índices Diversos'!D307</f>
        <v>54.061279999999996</v>
      </c>
    </row>
    <row r="295" spans="1:10" x14ac:dyDescent="0.25">
      <c r="A295">
        <f>'Recálculo Geral'!A312</f>
        <v>290</v>
      </c>
      <c r="B295" s="63">
        <f>'Recálculo Geral'!B312</f>
        <v>41820</v>
      </c>
      <c r="C295" s="29">
        <v>0</v>
      </c>
      <c r="D295" s="29">
        <f>'Recálculo Geral'!H312</f>
        <v>50.45</v>
      </c>
      <c r="E295" s="66">
        <f t="shared" si="12"/>
        <v>86.426383978662614</v>
      </c>
      <c r="F295" s="29">
        <f>'Recálculo Geral'!M312</f>
        <v>0</v>
      </c>
      <c r="G295" s="67">
        <f t="shared" si="13"/>
        <v>0</v>
      </c>
      <c r="H295" s="67">
        <f>'Recálculo Geral'!O310</f>
        <v>0</v>
      </c>
      <c r="I295" s="67">
        <f t="shared" si="14"/>
        <v>0</v>
      </c>
      <c r="J295">
        <f>'Índices Diversos'!D308</f>
        <v>54.385646999999999</v>
      </c>
    </row>
    <row r="296" spans="1:10" x14ac:dyDescent="0.25">
      <c r="A296">
        <f>'Recálculo Geral'!A313</f>
        <v>291</v>
      </c>
      <c r="B296" s="63">
        <f>'Recálculo Geral'!B313</f>
        <v>41851</v>
      </c>
      <c r="C296" s="29">
        <v>0</v>
      </c>
      <c r="D296" s="29">
        <f>'Recálculo Geral'!H313</f>
        <v>50.45</v>
      </c>
      <c r="E296" s="66">
        <f t="shared" si="12"/>
        <v>86.202259186078464</v>
      </c>
      <c r="F296" s="29">
        <f>'Recálculo Geral'!M313</f>
        <v>0</v>
      </c>
      <c r="G296" s="67">
        <f t="shared" si="13"/>
        <v>0</v>
      </c>
      <c r="H296" s="67">
        <f>'Recálculo Geral'!O311</f>
        <v>0</v>
      </c>
      <c r="I296" s="67">
        <f t="shared" si="14"/>
        <v>0</v>
      </c>
      <c r="J296">
        <f>'Índices Diversos'!D309</f>
        <v>54.527048999999998</v>
      </c>
    </row>
    <row r="297" spans="1:10" x14ac:dyDescent="0.25">
      <c r="A297">
        <f>'Recálculo Geral'!A314</f>
        <v>292</v>
      </c>
      <c r="B297" s="63">
        <f>'Recálculo Geral'!B314</f>
        <v>41882</v>
      </c>
      <c r="C297" s="29">
        <v>0</v>
      </c>
      <c r="D297" s="29">
        <f>'Recálculo Geral'!H314</f>
        <v>50.45</v>
      </c>
      <c r="E297" s="66">
        <f t="shared" si="12"/>
        <v>86.090341999937209</v>
      </c>
      <c r="F297" s="29">
        <f>'Recálculo Geral'!M314</f>
        <v>0</v>
      </c>
      <c r="G297" s="67">
        <f t="shared" si="13"/>
        <v>0</v>
      </c>
      <c r="H297" s="67">
        <f>'Recálculo Geral'!O312</f>
        <v>0</v>
      </c>
      <c r="I297" s="67">
        <f t="shared" si="14"/>
        <v>0</v>
      </c>
      <c r="J297">
        <f>'Índices Diversos'!D310</f>
        <v>54.597934000000002</v>
      </c>
    </row>
    <row r="298" spans="1:10" x14ac:dyDescent="0.25">
      <c r="A298">
        <f>'Recálculo Geral'!A315</f>
        <v>293</v>
      </c>
      <c r="B298" s="63">
        <f>'Recálculo Geral'!B315</f>
        <v>41912</v>
      </c>
      <c r="C298" s="29">
        <v>0</v>
      </c>
      <c r="D298" s="29">
        <f>'Recálculo Geral'!H315</f>
        <v>50.45</v>
      </c>
      <c r="E298" s="66">
        <f t="shared" si="12"/>
        <v>85.935658257674532</v>
      </c>
      <c r="F298" s="29">
        <f>'Recálculo Geral'!M315</f>
        <v>0</v>
      </c>
      <c r="G298" s="67">
        <f t="shared" si="13"/>
        <v>0</v>
      </c>
      <c r="H298" s="67">
        <f>'Recálculo Geral'!O313</f>
        <v>0</v>
      </c>
      <c r="I298" s="67">
        <f t="shared" si="14"/>
        <v>0</v>
      </c>
      <c r="J298">
        <f>'Índices Diversos'!D311</f>
        <v>54.696210000000001</v>
      </c>
    </row>
    <row r="299" spans="1:10" x14ac:dyDescent="0.25">
      <c r="A299">
        <f>'Recálculo Geral'!A316</f>
        <v>294</v>
      </c>
      <c r="B299" s="63">
        <f>'Recálculo Geral'!B316</f>
        <v>41943</v>
      </c>
      <c r="C299" s="29">
        <v>0</v>
      </c>
      <c r="D299" s="29">
        <f>'Recálculo Geral'!H316</f>
        <v>50.45</v>
      </c>
      <c r="E299" s="66">
        <f t="shared" si="12"/>
        <v>85.516627453884951</v>
      </c>
      <c r="F299" s="29">
        <f>'Recálculo Geral'!M316</f>
        <v>0</v>
      </c>
      <c r="G299" s="67">
        <f t="shared" si="13"/>
        <v>0</v>
      </c>
      <c r="H299" s="67">
        <f>'Recálculo Geral'!O314</f>
        <v>0</v>
      </c>
      <c r="I299" s="67">
        <f t="shared" si="14"/>
        <v>0</v>
      </c>
      <c r="J299">
        <f>'Índices Diversos'!D312</f>
        <v>54.964221000000002</v>
      </c>
    </row>
    <row r="300" spans="1:10" x14ac:dyDescent="0.25">
      <c r="A300">
        <f>'Recálculo Geral'!A317</f>
        <v>295</v>
      </c>
      <c r="B300" s="63">
        <f>'Recálculo Geral'!B317</f>
        <v>41973</v>
      </c>
      <c r="C300" s="29">
        <v>0</v>
      </c>
      <c r="D300" s="29">
        <f>'Recálculo Geral'!H317</f>
        <v>50.45</v>
      </c>
      <c r="E300" s="66">
        <f t="shared" si="12"/>
        <v>85.1928945164114</v>
      </c>
      <c r="F300" s="29">
        <f>'Recálculo Geral'!M317</f>
        <v>0</v>
      </c>
      <c r="G300" s="67">
        <f t="shared" si="13"/>
        <v>0</v>
      </c>
      <c r="H300" s="67">
        <f>'Recálculo Geral'!O315</f>
        <v>0</v>
      </c>
      <c r="I300" s="67">
        <f t="shared" si="14"/>
        <v>0</v>
      </c>
      <c r="J300">
        <f>'Índices Diversos'!D313</f>
        <v>55.173085</v>
      </c>
    </row>
    <row r="301" spans="1:10" x14ac:dyDescent="0.25">
      <c r="B301" s="63">
        <v>42004</v>
      </c>
      <c r="C301" s="29">
        <v>0</v>
      </c>
      <c r="D301" s="29">
        <f>'Recálculo Geral'!H318</f>
        <v>50.45</v>
      </c>
      <c r="E301" s="66">
        <f t="shared" si="12"/>
        <v>84.743753163002111</v>
      </c>
      <c r="G301" s="67">
        <f t="shared" si="13"/>
        <v>0</v>
      </c>
      <c r="H301" s="67">
        <f>'Recálculo Geral'!O316</f>
        <v>0</v>
      </c>
      <c r="I301" s="67">
        <f t="shared" si="14"/>
        <v>0</v>
      </c>
      <c r="J301" s="20">
        <v>55.465502000000001</v>
      </c>
    </row>
    <row r="302" spans="1:10" x14ac:dyDescent="0.25">
      <c r="B302" s="63">
        <v>42035</v>
      </c>
      <c r="C302" s="29">
        <v>0</v>
      </c>
      <c r="D302" s="29">
        <f>'Recálculo Geral'!H319</f>
        <v>50.45</v>
      </c>
      <c r="E302" s="66">
        <f t="shared" si="12"/>
        <v>84.221579540524615</v>
      </c>
      <c r="G302" s="67">
        <f t="shared" si="13"/>
        <v>0</v>
      </c>
      <c r="H302" s="67">
        <f>'Recálculo Geral'!O317</f>
        <v>0</v>
      </c>
      <c r="I302" s="67">
        <f t="shared" si="14"/>
        <v>0</v>
      </c>
      <c r="J302" s="20">
        <v>55.809387999999998</v>
      </c>
    </row>
    <row r="303" spans="1:10" x14ac:dyDescent="0.25">
      <c r="B303" s="78" t="s">
        <v>56</v>
      </c>
      <c r="C303" s="78"/>
      <c r="D303" s="78"/>
      <c r="E303" s="66">
        <f>SUM(E6:E302)</f>
        <v>109832.58677217209</v>
      </c>
      <c r="F303" s="64" t="s">
        <v>57</v>
      </c>
      <c r="G303" s="29">
        <f>SUM(G6:G302)</f>
        <v>214.70143570970654</v>
      </c>
      <c r="H303" s="94" t="s">
        <v>63</v>
      </c>
      <c r="I303" s="29">
        <f>SUM(I6:I302)</f>
        <v>211.78621175643809</v>
      </c>
    </row>
    <row r="306" spans="3:10" ht="31.5" x14ac:dyDescent="0.5">
      <c r="C306" s="89" t="s">
        <v>58</v>
      </c>
      <c r="D306" s="89"/>
      <c r="E306" s="89"/>
      <c r="F306" s="89"/>
      <c r="G306" s="90">
        <f>E303-G303-I303</f>
        <v>109406.09912470594</v>
      </c>
      <c r="H306" s="90"/>
      <c r="I306" s="90"/>
      <c r="J306" s="90"/>
    </row>
  </sheetData>
  <mergeCells count="5">
    <mergeCell ref="A1:P1"/>
    <mergeCell ref="B3:C3"/>
    <mergeCell ref="B303:D303"/>
    <mergeCell ref="C306:F306"/>
    <mergeCell ref="G306:J30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494C-D34A-43F1-A71D-235BC651C2B7}">
  <dimension ref="A1:N30"/>
  <sheetViews>
    <sheetView tabSelected="1" topLeftCell="A14" workbookViewId="0">
      <selection activeCell="D20" sqref="D20:D29"/>
    </sheetView>
  </sheetViews>
  <sheetFormatPr defaultRowHeight="15" x14ac:dyDescent="0.25"/>
  <cols>
    <col min="1" max="1" width="4.28515625" customWidth="1"/>
    <col min="2" max="2" width="19" customWidth="1"/>
    <col min="3" max="3" width="21" customWidth="1"/>
    <col min="4" max="4" width="19" customWidth="1"/>
    <col min="5" max="5" width="18.85546875" customWidth="1"/>
    <col min="14" max="14" width="20.7109375" customWidth="1"/>
  </cols>
  <sheetData>
    <row r="1" spans="2:14" ht="31.5" x14ac:dyDescent="0.5">
      <c r="B1" s="83" t="s">
        <v>64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2:14" x14ac:dyDescent="0.25">
      <c r="B2" s="24" t="s">
        <v>0</v>
      </c>
      <c r="D2" s="43" t="s">
        <v>40</v>
      </c>
      <c r="E2" s="43"/>
      <c r="F2" s="43"/>
      <c r="G2" s="43"/>
      <c r="H2" s="7"/>
      <c r="K2" s="84" t="s">
        <v>1</v>
      </c>
      <c r="L2" s="85"/>
      <c r="M2" s="85"/>
      <c r="N2" s="86"/>
    </row>
    <row r="3" spans="2:14" x14ac:dyDescent="0.25">
      <c r="B3" s="23" t="s">
        <v>2</v>
      </c>
      <c r="D3" s="44" t="s">
        <v>3</v>
      </c>
      <c r="E3" s="55"/>
      <c r="F3" s="55"/>
      <c r="G3" s="55"/>
      <c r="H3" s="8"/>
      <c r="K3" s="1"/>
      <c r="N3" s="2"/>
    </row>
    <row r="4" spans="2:14" x14ac:dyDescent="0.25">
      <c r="B4" s="23" t="s">
        <v>4</v>
      </c>
      <c r="D4" s="45">
        <v>45351</v>
      </c>
      <c r="E4" s="56"/>
      <c r="F4" s="56"/>
      <c r="G4" s="56"/>
      <c r="H4" s="9"/>
      <c r="K4" s="3"/>
      <c r="N4" s="2"/>
    </row>
    <row r="5" spans="2:14" x14ac:dyDescent="0.25">
      <c r="B5" s="23" t="s">
        <v>5</v>
      </c>
      <c r="D5" s="46">
        <v>100</v>
      </c>
      <c r="E5" s="57"/>
      <c r="F5" s="57"/>
      <c r="G5" s="57"/>
      <c r="H5" s="10"/>
      <c r="K5" s="1"/>
      <c r="N5" s="2"/>
    </row>
    <row r="6" spans="2:14" x14ac:dyDescent="0.25">
      <c r="B6" s="23" t="s">
        <v>6</v>
      </c>
      <c r="D6" s="47">
        <v>5.8999999999999997E-2</v>
      </c>
      <c r="E6" s="58"/>
      <c r="F6" s="58"/>
      <c r="G6" s="58"/>
      <c r="H6" s="4"/>
      <c r="K6" s="1"/>
      <c r="N6" s="2"/>
    </row>
    <row r="7" spans="2:14" x14ac:dyDescent="0.25">
      <c r="B7" s="23" t="s">
        <v>7</v>
      </c>
      <c r="D7" s="48">
        <v>0.3</v>
      </c>
      <c r="E7" s="59"/>
      <c r="F7" s="59"/>
      <c r="G7" s="59"/>
      <c r="H7" s="5"/>
      <c r="K7" s="1"/>
      <c r="N7" s="2"/>
    </row>
    <row r="8" spans="2:14" x14ac:dyDescent="0.25">
      <c r="B8" s="23" t="s">
        <v>8</v>
      </c>
      <c r="D8" s="49">
        <f>(D7+1)^(1/12)-1</f>
        <v>2.2104450593615876E-2</v>
      </c>
      <c r="E8" s="49"/>
      <c r="F8" s="49"/>
      <c r="G8" s="49"/>
      <c r="H8" s="6"/>
      <c r="K8" s="1"/>
      <c r="N8" s="2"/>
    </row>
    <row r="9" spans="2:14" x14ac:dyDescent="0.25">
      <c r="B9" s="23" t="s">
        <v>9</v>
      </c>
      <c r="D9" s="50" t="s">
        <v>67</v>
      </c>
      <c r="E9" s="43"/>
      <c r="F9" s="43"/>
      <c r="G9" s="43"/>
      <c r="H9" s="7"/>
      <c r="K9" s="1"/>
      <c r="N9" s="2"/>
    </row>
    <row r="10" spans="2:14" x14ac:dyDescent="0.25">
      <c r="B10" s="23" t="s">
        <v>10</v>
      </c>
      <c r="D10" s="50" t="s">
        <v>43</v>
      </c>
      <c r="E10" s="43"/>
      <c r="F10" s="43"/>
      <c r="G10" s="43"/>
      <c r="H10" s="7"/>
      <c r="K10" s="77" t="s">
        <v>11</v>
      </c>
      <c r="L10" s="78"/>
      <c r="M10" s="78"/>
      <c r="N10" s="79"/>
    </row>
    <row r="11" spans="2:14" x14ac:dyDescent="0.25">
      <c r="B11" s="23" t="s">
        <v>12</v>
      </c>
      <c r="D11" s="50">
        <v>1</v>
      </c>
      <c r="E11" s="43"/>
      <c r="F11" s="43"/>
      <c r="G11" s="43"/>
      <c r="H11" s="7"/>
      <c r="K11" s="77" t="s">
        <v>68</v>
      </c>
      <c r="L11" s="78"/>
      <c r="M11" s="78"/>
      <c r="N11" s="79"/>
    </row>
    <row r="12" spans="2:14" x14ac:dyDescent="0.25">
      <c r="B12" s="23" t="s">
        <v>14</v>
      </c>
      <c r="D12" s="51">
        <f>D11+1</f>
        <v>2</v>
      </c>
      <c r="E12" s="60"/>
      <c r="F12" s="60"/>
      <c r="G12" s="60"/>
      <c r="H12" s="11"/>
      <c r="K12" s="1" t="s">
        <v>15</v>
      </c>
      <c r="N12" s="2"/>
    </row>
    <row r="13" spans="2:14" x14ac:dyDescent="0.25">
      <c r="B13" s="23" t="s">
        <v>16</v>
      </c>
      <c r="D13" s="52">
        <f>(((1+D8)^10*D8)/((1+D8)^10-1)*D5)</f>
        <v>11.255583734398058</v>
      </c>
      <c r="E13" s="52"/>
      <c r="F13" s="52"/>
      <c r="G13" s="52"/>
      <c r="H13" s="12"/>
      <c r="K13" s="77" t="s">
        <v>17</v>
      </c>
      <c r="L13" s="78"/>
      <c r="M13" s="78"/>
      <c r="N13" s="79"/>
    </row>
    <row r="14" spans="2:14" x14ac:dyDescent="0.25">
      <c r="B14" s="23" t="s">
        <v>18</v>
      </c>
      <c r="D14" s="53"/>
      <c r="E14" s="53"/>
      <c r="F14" s="53"/>
      <c r="G14" s="53"/>
      <c r="H14" s="13"/>
      <c r="K14" s="77" t="s">
        <v>19</v>
      </c>
      <c r="L14" s="78"/>
      <c r="M14" s="78"/>
      <c r="N14" s="79"/>
    </row>
    <row r="15" spans="2:14" x14ac:dyDescent="0.25">
      <c r="B15" s="23" t="s">
        <v>20</v>
      </c>
      <c r="D15" s="52">
        <f>D13+D14</f>
        <v>11.255583734398058</v>
      </c>
      <c r="E15" s="52"/>
      <c r="F15" s="52"/>
      <c r="G15" s="52"/>
      <c r="H15" s="12"/>
      <c r="K15" s="1"/>
      <c r="N15" s="2"/>
    </row>
    <row r="16" spans="2:14" x14ac:dyDescent="0.25">
      <c r="B16" s="23" t="s">
        <v>21</v>
      </c>
      <c r="D16" s="54">
        <v>33024</v>
      </c>
      <c r="E16" s="61"/>
      <c r="F16" s="61"/>
      <c r="G16" s="61"/>
      <c r="H16" s="14"/>
      <c r="K16" s="77" t="s">
        <v>22</v>
      </c>
      <c r="L16" s="78"/>
      <c r="M16" s="78"/>
      <c r="N16" s="79"/>
    </row>
    <row r="17" spans="1:14" x14ac:dyDescent="0.25">
      <c r="K17" s="80" t="s">
        <v>23</v>
      </c>
      <c r="L17" s="81"/>
      <c r="M17" s="81"/>
      <c r="N17" s="82"/>
    </row>
    <row r="18" spans="1:14" x14ac:dyDescent="0.25">
      <c r="B18" s="23" t="s">
        <v>65</v>
      </c>
      <c r="C18" t="s">
        <v>36</v>
      </c>
      <c r="D18" t="s">
        <v>66</v>
      </c>
      <c r="E18" t="s">
        <v>39</v>
      </c>
    </row>
    <row r="19" spans="1:14" x14ac:dyDescent="0.25">
      <c r="C19" s="96"/>
      <c r="D19" s="96"/>
      <c r="E19" s="97">
        <f>D5</f>
        <v>100</v>
      </c>
    </row>
    <row r="20" spans="1:14" x14ac:dyDescent="0.25">
      <c r="A20">
        <v>1</v>
      </c>
      <c r="B20" s="29">
        <f>D13</f>
        <v>11.255583734398058</v>
      </c>
      <c r="C20" s="96">
        <f>E19*$D$8</f>
        <v>2.2104450593615876</v>
      </c>
      <c r="D20" s="96">
        <f>B20-C20</f>
        <v>9.0451386750364708</v>
      </c>
      <c r="E20" s="96">
        <f>E19-D20</f>
        <v>90.954861324963531</v>
      </c>
    </row>
    <row r="21" spans="1:14" x14ac:dyDescent="0.25">
      <c r="A21">
        <v>2</v>
      </c>
      <c r="B21" s="29">
        <f>B20</f>
        <v>11.255583734398058</v>
      </c>
      <c r="C21" s="96">
        <f t="shared" ref="C21:C29" si="0">E20*$D$8</f>
        <v>2.0105072384068396</v>
      </c>
      <c r="D21" s="96">
        <f t="shared" ref="D21:D29" si="1">B21-C21</f>
        <v>9.2450764959912188</v>
      </c>
      <c r="E21" s="96">
        <f>E20-D21</f>
        <v>81.709784828972317</v>
      </c>
    </row>
    <row r="22" spans="1:14" x14ac:dyDescent="0.25">
      <c r="A22">
        <v>3</v>
      </c>
      <c r="B22" s="29">
        <f t="shared" ref="B22:B29" si="2">B21</f>
        <v>11.255583734398058</v>
      </c>
      <c r="C22" s="96">
        <f t="shared" si="0"/>
        <v>1.8061499017670026</v>
      </c>
      <c r="D22" s="96">
        <f t="shared" si="1"/>
        <v>9.4494338326310565</v>
      </c>
      <c r="E22" s="96">
        <f>E21-D22</f>
        <v>72.260350996341259</v>
      </c>
    </row>
    <row r="23" spans="1:14" x14ac:dyDescent="0.25">
      <c r="A23">
        <v>4</v>
      </c>
      <c r="B23" s="29">
        <f t="shared" si="2"/>
        <v>11.255583734398058</v>
      </c>
      <c r="C23" s="96">
        <f t="shared" si="0"/>
        <v>1.5972753584759671</v>
      </c>
      <c r="D23" s="96">
        <f t="shared" si="1"/>
        <v>9.6583083759220916</v>
      </c>
      <c r="E23" s="96">
        <f>E22-D23</f>
        <v>62.602042620419169</v>
      </c>
    </row>
    <row r="24" spans="1:14" x14ac:dyDescent="0.25">
      <c r="A24">
        <v>5</v>
      </c>
      <c r="B24" s="29">
        <f t="shared" si="2"/>
        <v>11.255583734398058</v>
      </c>
      <c r="C24" s="96">
        <f t="shared" si="0"/>
        <v>1.383783758162491</v>
      </c>
      <c r="D24" s="96">
        <f t="shared" si="1"/>
        <v>9.8717999762355682</v>
      </c>
      <c r="E24" s="96">
        <f>E23-D24</f>
        <v>52.730242644183605</v>
      </c>
    </row>
    <row r="25" spans="1:14" x14ac:dyDescent="0.25">
      <c r="A25">
        <v>6</v>
      </c>
      <c r="B25" s="29">
        <f t="shared" si="2"/>
        <v>11.255583734398058</v>
      </c>
      <c r="C25" s="96">
        <f t="shared" si="0"/>
        <v>1.1655730433177334</v>
      </c>
      <c r="D25" s="96">
        <f t="shared" si="1"/>
        <v>10.090010691080325</v>
      </c>
      <c r="E25" s="96">
        <f>E24-D25</f>
        <v>42.640231953103282</v>
      </c>
    </row>
    <row r="26" spans="1:14" x14ac:dyDescent="0.25">
      <c r="A26">
        <v>7</v>
      </c>
      <c r="B26" s="29">
        <f t="shared" si="2"/>
        <v>11.255583734398058</v>
      </c>
      <c r="C26" s="96">
        <f t="shared" si="0"/>
        <v>0.94253890050769251</v>
      </c>
      <c r="D26" s="96">
        <f t="shared" si="1"/>
        <v>10.313044833890366</v>
      </c>
      <c r="E26" s="96">
        <f>E25-D26</f>
        <v>32.327187119212915</v>
      </c>
    </row>
    <row r="27" spans="1:14" x14ac:dyDescent="0.25">
      <c r="A27">
        <v>8</v>
      </c>
      <c r="B27" s="29">
        <f t="shared" si="2"/>
        <v>11.255583734398058</v>
      </c>
      <c r="C27" s="96">
        <f t="shared" si="0"/>
        <v>0.71457471050721744</v>
      </c>
      <c r="D27" s="96">
        <f t="shared" si="1"/>
        <v>10.54100902389084</v>
      </c>
      <c r="E27" s="96">
        <f>E26-D27</f>
        <v>21.786178095322075</v>
      </c>
    </row>
    <row r="28" spans="1:14" x14ac:dyDescent="0.25">
      <c r="A28">
        <v>9</v>
      </c>
      <c r="B28" s="29">
        <f t="shared" si="2"/>
        <v>11.255583734398058</v>
      </c>
      <c r="C28" s="96">
        <f t="shared" si="0"/>
        <v>0.48157149733176324</v>
      </c>
      <c r="D28" s="96">
        <f t="shared" si="1"/>
        <v>10.774012237066295</v>
      </c>
      <c r="E28" s="96">
        <f>E27-D28</f>
        <v>11.012165858255781</v>
      </c>
    </row>
    <row r="29" spans="1:14" x14ac:dyDescent="0.25">
      <c r="A29">
        <v>10</v>
      </c>
      <c r="B29" s="29">
        <f t="shared" si="2"/>
        <v>11.255583734398058</v>
      </c>
      <c r="C29" s="96">
        <f t="shared" si="0"/>
        <v>0.24341787614251847</v>
      </c>
      <c r="D29" s="96">
        <f t="shared" si="1"/>
        <v>11.012165858255541</v>
      </c>
      <c r="E29" s="97">
        <f>E28-D29</f>
        <v>2.3980817331903381E-13</v>
      </c>
    </row>
    <row r="30" spans="1:14" x14ac:dyDescent="0.25">
      <c r="D30" s="97">
        <f>SUM(D20:D29)</f>
        <v>99.999999999999773</v>
      </c>
    </row>
  </sheetData>
  <mergeCells count="8">
    <mergeCell ref="K16:N16"/>
    <mergeCell ref="K17:N17"/>
    <mergeCell ref="B1:N1"/>
    <mergeCell ref="K2:N2"/>
    <mergeCell ref="K10:N10"/>
    <mergeCell ref="K11:N11"/>
    <mergeCell ref="K13:N13"/>
    <mergeCell ref="K14:N1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BC2B8-12CE-4E79-ACCC-53DD9A23E5AF}">
  <sheetPr>
    <tabColor rgb="FF00B050"/>
  </sheetPr>
  <dimension ref="A1:D410"/>
  <sheetViews>
    <sheetView topLeftCell="A296" workbookViewId="0">
      <selection activeCell="D314" sqref="D314:D315"/>
    </sheetView>
  </sheetViews>
  <sheetFormatPr defaultRowHeight="15" x14ac:dyDescent="0.25"/>
  <cols>
    <col min="1" max="1" width="13.5703125" customWidth="1"/>
    <col min="2" max="2" width="13.140625" customWidth="1"/>
    <col min="3" max="3" width="14" customWidth="1"/>
    <col min="4" max="4" width="16.85546875" customWidth="1"/>
  </cols>
  <sheetData>
    <row r="1" spans="1:4" x14ac:dyDescent="0.25">
      <c r="A1" s="91" t="s">
        <v>24</v>
      </c>
      <c r="B1" s="15" t="s">
        <v>25</v>
      </c>
      <c r="C1" s="93" t="s">
        <v>26</v>
      </c>
      <c r="D1" s="93" t="s">
        <v>27</v>
      </c>
    </row>
    <row r="2" spans="1:4" ht="24.75" thickBot="1" x14ac:dyDescent="0.3">
      <c r="A2" s="92"/>
      <c r="B2" s="16" t="s">
        <v>28</v>
      </c>
      <c r="C2" s="93"/>
      <c r="D2" s="93"/>
    </row>
    <row r="3" spans="1:4" ht="15.75" thickBot="1" x14ac:dyDescent="0.3">
      <c r="A3" s="17">
        <v>32538</v>
      </c>
      <c r="B3" s="18" t="s">
        <v>29</v>
      </c>
      <c r="C3" s="19" t="s">
        <v>29</v>
      </c>
      <c r="D3" s="20">
        <v>6.17</v>
      </c>
    </row>
    <row r="4" spans="1:4" ht="15.75" thickBot="1" x14ac:dyDescent="0.3">
      <c r="A4" s="17">
        <v>32567</v>
      </c>
      <c r="B4" s="21">
        <v>14.01</v>
      </c>
      <c r="C4" s="21">
        <v>18.945599999999999</v>
      </c>
      <c r="D4" s="20">
        <v>8.8058239999999994</v>
      </c>
    </row>
    <row r="5" spans="1:4" ht="15.75" thickBot="1" x14ac:dyDescent="0.3">
      <c r="A5" s="17">
        <v>32597</v>
      </c>
      <c r="B5" s="21">
        <v>6.46</v>
      </c>
      <c r="C5" s="21">
        <v>20.413900000000002</v>
      </c>
      <c r="D5" s="20">
        <v>9.698734</v>
      </c>
    </row>
    <row r="6" spans="1:4" ht="15.75" thickBot="1" x14ac:dyDescent="0.3">
      <c r="A6" s="17">
        <v>32628</v>
      </c>
      <c r="B6" s="21">
        <v>10.02</v>
      </c>
      <c r="C6" s="21">
        <v>11.5182</v>
      </c>
      <c r="D6" s="20">
        <v>10.289386</v>
      </c>
    </row>
    <row r="7" spans="1:4" ht="15.75" thickBot="1" x14ac:dyDescent="0.3">
      <c r="A7" s="17">
        <v>32659</v>
      </c>
      <c r="B7" s="21">
        <v>16.59</v>
      </c>
      <c r="C7" s="21">
        <v>10.4895</v>
      </c>
      <c r="D7" s="20">
        <v>11.041539999999999</v>
      </c>
    </row>
    <row r="8" spans="1:4" ht="15.75" thickBot="1" x14ac:dyDescent="0.3">
      <c r="A8" s="17">
        <v>32689</v>
      </c>
      <c r="B8" s="21">
        <v>25.29</v>
      </c>
      <c r="C8" s="21">
        <v>25.4541</v>
      </c>
      <c r="D8" s="20">
        <v>12.139068999999999</v>
      </c>
    </row>
    <row r="9" spans="1:4" ht="15.75" thickBot="1" x14ac:dyDescent="0.3">
      <c r="A9" s="17">
        <v>32720</v>
      </c>
      <c r="B9" s="21">
        <v>28.06</v>
      </c>
      <c r="C9" s="21">
        <v>29.4038</v>
      </c>
      <c r="D9" s="20">
        <v>15.153199000000001</v>
      </c>
    </row>
    <row r="10" spans="1:4" ht="15.75" thickBot="1" x14ac:dyDescent="0.3">
      <c r="A10" s="17">
        <v>32751</v>
      </c>
      <c r="B10" s="21">
        <v>30.95</v>
      </c>
      <c r="C10" s="21">
        <v>29.986699999999999</v>
      </c>
      <c r="D10" s="20">
        <v>19.511258999999999</v>
      </c>
    </row>
    <row r="11" spans="1:4" ht="15.75" thickBot="1" x14ac:dyDescent="0.3">
      <c r="A11" s="17">
        <v>32781</v>
      </c>
      <c r="B11" s="21">
        <v>35.83</v>
      </c>
      <c r="C11" s="21">
        <v>36.6297</v>
      </c>
      <c r="D11" s="20">
        <v>25.235862000000001</v>
      </c>
    </row>
    <row r="12" spans="1:4" ht="15.75" thickBot="1" x14ac:dyDescent="0.3">
      <c r="A12" s="17">
        <v>32812</v>
      </c>
      <c r="B12" s="21">
        <v>37.29</v>
      </c>
      <c r="C12" s="21">
        <v>38.308100000000003</v>
      </c>
      <c r="D12" s="20">
        <v>34.308154000000002</v>
      </c>
    </row>
    <row r="13" spans="1:4" ht="15.75" thickBot="1" x14ac:dyDescent="0.3">
      <c r="A13" s="17">
        <v>32842</v>
      </c>
      <c r="B13" s="21">
        <v>42.96</v>
      </c>
      <c r="C13" s="21">
        <v>42.127099999999999</v>
      </c>
      <c r="D13" s="20">
        <v>47.214880999999998</v>
      </c>
    </row>
    <row r="14" spans="1:4" ht="15.75" thickBot="1" x14ac:dyDescent="0.3">
      <c r="A14" s="17">
        <v>32873</v>
      </c>
      <c r="B14" s="21">
        <v>51.82</v>
      </c>
      <c r="C14" s="21">
        <v>54.317700000000002</v>
      </c>
      <c r="D14" s="20">
        <v>66.771283999999994</v>
      </c>
    </row>
    <row r="15" spans="1:4" ht="15.75" thickBot="1" x14ac:dyDescent="0.3">
      <c r="A15" s="17">
        <v>32904</v>
      </c>
      <c r="B15" s="21">
        <v>74.53</v>
      </c>
      <c r="C15" s="21">
        <v>56.890500000000003</v>
      </c>
      <c r="D15" s="20">
        <v>102.527306</v>
      </c>
    </row>
    <row r="16" spans="1:4" ht="15.75" thickBot="1" x14ac:dyDescent="0.3">
      <c r="A16" s="17">
        <v>32932</v>
      </c>
      <c r="B16" s="21">
        <v>70.16</v>
      </c>
      <c r="C16" s="21">
        <v>73.643900000000002</v>
      </c>
      <c r="D16" s="20">
        <v>160.05537699999999</v>
      </c>
    </row>
    <row r="17" spans="1:4" ht="15.75" thickBot="1" x14ac:dyDescent="0.3">
      <c r="A17" s="17">
        <v>32963</v>
      </c>
      <c r="B17" s="21">
        <v>79.11</v>
      </c>
      <c r="C17" s="21">
        <v>85.241600000000005</v>
      </c>
      <c r="D17" s="20">
        <v>276.54367999999999</v>
      </c>
    </row>
    <row r="18" spans="1:4" ht="15.75" thickBot="1" x14ac:dyDescent="0.3">
      <c r="A18" s="17">
        <v>32993</v>
      </c>
      <c r="B18" s="21">
        <v>20.190000000000001</v>
      </c>
      <c r="C18" s="21">
        <v>0.5</v>
      </c>
      <c r="D18" s="20">
        <v>509.72530999999998</v>
      </c>
    </row>
    <row r="19" spans="1:4" ht="15.75" thickBot="1" x14ac:dyDescent="0.3">
      <c r="A19" s="17">
        <v>33024</v>
      </c>
      <c r="B19" s="21">
        <v>8.5299999999999994</v>
      </c>
      <c r="C19" s="21">
        <v>5.9069000000000003</v>
      </c>
      <c r="D19" s="20">
        <v>738.08224800000005</v>
      </c>
    </row>
    <row r="20" spans="1:4" ht="15.75" thickBot="1" x14ac:dyDescent="0.3">
      <c r="A20" s="17">
        <v>33054</v>
      </c>
      <c r="B20" s="21">
        <v>11.7</v>
      </c>
      <c r="C20" s="21">
        <v>10.157999999999999</v>
      </c>
      <c r="D20" s="20">
        <v>796.16931999999997</v>
      </c>
    </row>
    <row r="21" spans="1:4" ht="15.75" thickBot="1" x14ac:dyDescent="0.3">
      <c r="A21" s="17">
        <v>33085</v>
      </c>
      <c r="B21" s="21">
        <v>11.31</v>
      </c>
      <c r="C21" s="21">
        <v>11.3439</v>
      </c>
      <c r="D21" s="20">
        <v>872.20348999999999</v>
      </c>
    </row>
    <row r="22" spans="1:4" ht="15.75" thickBot="1" x14ac:dyDescent="0.3">
      <c r="A22" s="17">
        <v>33116</v>
      </c>
      <c r="B22" s="21">
        <v>11.83</v>
      </c>
      <c r="C22" s="21">
        <v>11.132899999999999</v>
      </c>
      <c r="D22" s="20">
        <v>984.89218000000005</v>
      </c>
    </row>
    <row r="23" spans="1:4" ht="15.75" thickBot="1" x14ac:dyDescent="0.3">
      <c r="A23" s="17">
        <v>33146</v>
      </c>
      <c r="B23" s="21">
        <v>13.13</v>
      </c>
      <c r="C23" s="21">
        <v>13.414199999999999</v>
      </c>
      <c r="D23" s="20">
        <v>1103.3747089999999</v>
      </c>
    </row>
    <row r="24" spans="1:4" ht="15.75" thickBot="1" x14ac:dyDescent="0.3">
      <c r="A24" s="17">
        <v>33177</v>
      </c>
      <c r="B24" s="21">
        <v>15.83</v>
      </c>
      <c r="C24" s="21">
        <v>14.278499999999999</v>
      </c>
      <c r="D24" s="20">
        <v>1244.1653209999999</v>
      </c>
    </row>
    <row r="25" spans="1:4" ht="15.75" thickBot="1" x14ac:dyDescent="0.3">
      <c r="A25" s="17">
        <v>33207</v>
      </c>
      <c r="B25" s="21">
        <v>18.559999999999999</v>
      </c>
      <c r="C25" s="21">
        <v>17.223199999999999</v>
      </c>
      <c r="D25" s="20">
        <v>1420.836796</v>
      </c>
    </row>
    <row r="26" spans="1:4" ht="15.75" thickBot="1" x14ac:dyDescent="0.3">
      <c r="A26" s="17">
        <v>33238</v>
      </c>
      <c r="B26" s="21">
        <v>16.03</v>
      </c>
      <c r="C26" s="21">
        <v>19.986899999999999</v>
      </c>
      <c r="D26" s="20">
        <v>1642.203168</v>
      </c>
    </row>
    <row r="27" spans="1:4" ht="15.75" thickBot="1" x14ac:dyDescent="0.3">
      <c r="A27" s="17">
        <v>33269</v>
      </c>
      <c r="B27" s="21">
        <v>21.02</v>
      </c>
      <c r="C27" s="21">
        <v>20.811</v>
      </c>
      <c r="D27" s="20">
        <v>1942.726347</v>
      </c>
    </row>
    <row r="28" spans="1:4" ht="15.75" thickBot="1" x14ac:dyDescent="0.3">
      <c r="A28" s="17">
        <v>33297</v>
      </c>
      <c r="B28" s="21">
        <v>20.54</v>
      </c>
      <c r="C28" s="22">
        <v>7</v>
      </c>
      <c r="D28" s="20">
        <v>2329.523162</v>
      </c>
    </row>
    <row r="29" spans="1:4" ht="15.75" thickBot="1" x14ac:dyDescent="0.3">
      <c r="A29" s="17">
        <v>33328</v>
      </c>
      <c r="B29" s="21">
        <v>7.48</v>
      </c>
      <c r="C29" s="22">
        <v>8.5</v>
      </c>
      <c r="D29" s="20">
        <v>2838.989877</v>
      </c>
    </row>
    <row r="30" spans="1:4" ht="15.75" thickBot="1" x14ac:dyDescent="0.3">
      <c r="A30" s="17">
        <v>33358</v>
      </c>
      <c r="B30" s="21">
        <v>7.19</v>
      </c>
      <c r="C30" s="22">
        <v>8.93</v>
      </c>
      <c r="D30" s="20">
        <v>3173.7067830000001</v>
      </c>
    </row>
    <row r="31" spans="1:4" ht="15.75" thickBot="1" x14ac:dyDescent="0.3">
      <c r="A31" s="17">
        <v>33389</v>
      </c>
      <c r="B31" s="21">
        <v>5.76</v>
      </c>
      <c r="C31" s="22">
        <v>8.99</v>
      </c>
      <c r="D31" s="20">
        <v>3332.709492</v>
      </c>
    </row>
    <row r="32" spans="1:4" ht="15.75" thickBot="1" x14ac:dyDescent="0.3">
      <c r="A32" s="17">
        <v>33419</v>
      </c>
      <c r="B32" s="21">
        <v>9.7799999999999994</v>
      </c>
      <c r="C32" s="22">
        <v>9.4</v>
      </c>
      <c r="D32" s="20">
        <v>3555.3344860000002</v>
      </c>
    </row>
    <row r="33" spans="1:4" ht="15.75" thickBot="1" x14ac:dyDescent="0.3">
      <c r="A33" s="17">
        <v>33450</v>
      </c>
      <c r="B33" s="21">
        <v>11.3</v>
      </c>
      <c r="C33" s="22">
        <v>10.050000000000001</v>
      </c>
      <c r="D33" s="20">
        <v>3940.3772100000001</v>
      </c>
    </row>
    <row r="34" spans="1:4" ht="15.75" thickBot="1" x14ac:dyDescent="0.3">
      <c r="A34" s="17">
        <v>33481</v>
      </c>
      <c r="B34" s="21">
        <v>14.42</v>
      </c>
      <c r="C34" s="22">
        <v>11.95</v>
      </c>
      <c r="D34" s="20">
        <v>4418.7390029999997</v>
      </c>
    </row>
    <row r="35" spans="1:4" ht="15.75" thickBot="1" x14ac:dyDescent="0.3">
      <c r="A35" s="17">
        <v>33511</v>
      </c>
      <c r="B35" s="21">
        <v>16.21</v>
      </c>
      <c r="C35" s="22">
        <v>16.78</v>
      </c>
      <c r="D35" s="20">
        <v>5108.9460349999999</v>
      </c>
    </row>
    <row r="36" spans="1:4" ht="15.75" thickBot="1" x14ac:dyDescent="0.3">
      <c r="A36" s="17">
        <v>33542</v>
      </c>
      <c r="B36" s="21">
        <v>25.17</v>
      </c>
      <c r="C36" s="22">
        <v>19.77</v>
      </c>
      <c r="D36" s="20">
        <v>5906.9634050000004</v>
      </c>
    </row>
    <row r="37" spans="1:4" ht="15.75" thickBot="1" x14ac:dyDescent="0.3">
      <c r="A37" s="17">
        <v>33572</v>
      </c>
      <c r="B37" s="21">
        <v>25.39</v>
      </c>
      <c r="C37" s="22">
        <v>30.52</v>
      </c>
      <c r="D37" s="20">
        <v>7152.1512899999998</v>
      </c>
    </row>
    <row r="38" spans="1:4" ht="15.75" thickBot="1" x14ac:dyDescent="0.3">
      <c r="A38" s="17">
        <v>33603</v>
      </c>
      <c r="B38" s="21">
        <v>23.25</v>
      </c>
      <c r="C38" s="22">
        <v>28.42</v>
      </c>
      <c r="D38" s="20">
        <v>9046.0409510000009</v>
      </c>
    </row>
    <row r="39" spans="1:4" ht="15.75" thickBot="1" x14ac:dyDescent="0.3">
      <c r="A39" s="17">
        <v>33634</v>
      </c>
      <c r="B39" s="21">
        <v>25.89</v>
      </c>
      <c r="C39" s="22">
        <v>25.48</v>
      </c>
      <c r="D39" s="20">
        <v>11230.65984</v>
      </c>
    </row>
    <row r="40" spans="1:4" ht="15.75" thickBot="1" x14ac:dyDescent="0.3">
      <c r="A40" s="17">
        <v>33663</v>
      </c>
      <c r="B40" s="21">
        <v>21.57</v>
      </c>
      <c r="C40" s="22">
        <v>25.61</v>
      </c>
      <c r="D40" s="20">
        <v>14141.64687</v>
      </c>
    </row>
    <row r="41" spans="1:4" ht="15.75" thickBot="1" x14ac:dyDescent="0.3">
      <c r="A41" s="17">
        <v>33694</v>
      </c>
      <c r="B41" s="21">
        <v>21.74</v>
      </c>
      <c r="C41" s="22">
        <v>24.27</v>
      </c>
      <c r="D41" s="20">
        <v>17603.522023000001</v>
      </c>
    </row>
    <row r="42" spans="1:4" ht="15.75" thickBot="1" x14ac:dyDescent="0.3">
      <c r="A42" s="17">
        <v>33724</v>
      </c>
      <c r="B42" s="21">
        <v>22.73</v>
      </c>
      <c r="C42" s="22">
        <v>21.08</v>
      </c>
      <c r="D42" s="20">
        <v>21409.403483999999</v>
      </c>
    </row>
    <row r="43" spans="1:4" ht="15.75" thickBot="1" x14ac:dyDescent="0.3">
      <c r="A43" s="17">
        <v>33755</v>
      </c>
      <c r="B43" s="21">
        <v>22.53</v>
      </c>
      <c r="C43" s="22">
        <v>19.809999999999999</v>
      </c>
      <c r="D43" s="20">
        <v>25871.123169999999</v>
      </c>
    </row>
    <row r="44" spans="1:4" ht="15.75" thickBot="1" x14ac:dyDescent="0.3">
      <c r="A44" s="17">
        <v>33785</v>
      </c>
      <c r="B44" s="21">
        <v>22.45</v>
      </c>
      <c r="C44" s="22">
        <v>21.05</v>
      </c>
      <c r="D44" s="20">
        <v>32209.548346</v>
      </c>
    </row>
    <row r="45" spans="1:4" ht="15.75" thickBot="1" x14ac:dyDescent="0.3">
      <c r="A45" s="17">
        <v>33816</v>
      </c>
      <c r="B45" s="21">
        <v>21.1</v>
      </c>
      <c r="C45" s="22">
        <v>23.69</v>
      </c>
      <c r="D45" s="20">
        <v>38925.239176000003</v>
      </c>
    </row>
    <row r="46" spans="1:4" ht="15.75" thickBot="1" x14ac:dyDescent="0.3">
      <c r="A46" s="17">
        <v>33847</v>
      </c>
      <c r="B46" s="21">
        <v>23.16</v>
      </c>
      <c r="C46" s="22">
        <v>23.22</v>
      </c>
      <c r="D46" s="20">
        <v>47519.931986000003</v>
      </c>
    </row>
    <row r="47" spans="1:4" ht="15.75" thickBot="1" x14ac:dyDescent="0.3">
      <c r="A47" s="17">
        <v>33877</v>
      </c>
      <c r="B47" s="21">
        <v>24.41</v>
      </c>
      <c r="C47" s="22">
        <v>25.38</v>
      </c>
      <c r="D47" s="20">
        <v>58154.892763999997</v>
      </c>
    </row>
    <row r="48" spans="1:4" ht="15.75" thickBot="1" x14ac:dyDescent="0.3">
      <c r="A48" s="17">
        <v>33908</v>
      </c>
      <c r="B48" s="21">
        <v>26.46</v>
      </c>
      <c r="C48" s="22">
        <v>25.07</v>
      </c>
      <c r="D48" s="20">
        <v>72100.436048000003</v>
      </c>
    </row>
    <row r="49" spans="1:4" ht="15.75" thickBot="1" x14ac:dyDescent="0.3">
      <c r="A49" s="17">
        <v>33938</v>
      </c>
      <c r="B49" s="21">
        <v>21.89</v>
      </c>
      <c r="C49" s="22">
        <v>23.29</v>
      </c>
      <c r="D49" s="20">
        <v>90897.019725000006</v>
      </c>
    </row>
    <row r="50" spans="1:4" ht="15.75" thickBot="1" x14ac:dyDescent="0.3">
      <c r="A50" s="17">
        <v>33969</v>
      </c>
      <c r="B50" s="21">
        <v>25.29</v>
      </c>
      <c r="C50" s="22">
        <v>23.95</v>
      </c>
      <c r="D50" s="20">
        <v>111703.34754</v>
      </c>
    </row>
    <row r="51" spans="1:4" ht="15.75" thickBot="1" x14ac:dyDescent="0.3">
      <c r="A51" s="17">
        <v>34000</v>
      </c>
      <c r="B51" s="21">
        <v>27.42</v>
      </c>
      <c r="C51" s="22">
        <v>26.76</v>
      </c>
      <c r="D51" s="20">
        <v>140277.06383999999</v>
      </c>
    </row>
    <row r="52" spans="1:4" ht="15.75" thickBot="1" x14ac:dyDescent="0.3">
      <c r="A52" s="17">
        <v>34028</v>
      </c>
      <c r="B52" s="21">
        <v>25.1</v>
      </c>
      <c r="C52" s="22">
        <v>26.4</v>
      </c>
      <c r="D52" s="20">
        <v>180634.77510599999</v>
      </c>
    </row>
    <row r="53" spans="1:4" ht="15.75" thickBot="1" x14ac:dyDescent="0.3">
      <c r="A53" s="17">
        <v>34059</v>
      </c>
      <c r="B53" s="21">
        <v>25.16</v>
      </c>
      <c r="C53" s="22">
        <v>25.81</v>
      </c>
      <c r="D53" s="20">
        <v>225414.13585399999</v>
      </c>
    </row>
    <row r="54" spans="1:4" ht="15.75" thickBot="1" x14ac:dyDescent="0.3">
      <c r="A54" s="17">
        <v>34089</v>
      </c>
      <c r="B54" s="21">
        <v>28.74</v>
      </c>
      <c r="C54" s="22">
        <v>28.22</v>
      </c>
      <c r="D54" s="20">
        <v>287583.35452200001</v>
      </c>
    </row>
    <row r="55" spans="1:4" ht="15.75" thickBot="1" x14ac:dyDescent="0.3">
      <c r="A55" s="17">
        <v>34120</v>
      </c>
      <c r="B55" s="21">
        <v>29.14</v>
      </c>
      <c r="C55" s="22">
        <v>28.68</v>
      </c>
      <c r="D55" s="20">
        <v>369170.75219899998</v>
      </c>
    </row>
    <row r="56" spans="1:4" ht="15.75" thickBot="1" x14ac:dyDescent="0.3">
      <c r="A56" s="17">
        <v>34150</v>
      </c>
      <c r="B56" s="21">
        <v>30.53</v>
      </c>
      <c r="C56" s="22">
        <v>30.08</v>
      </c>
      <c r="D56" s="20">
        <v>468034.67963700002</v>
      </c>
    </row>
    <row r="57" spans="1:4" ht="15.75" thickBot="1" x14ac:dyDescent="0.3">
      <c r="A57" s="17">
        <v>34181</v>
      </c>
      <c r="B57" s="21">
        <v>30.89</v>
      </c>
      <c r="C57" s="22">
        <v>30.37</v>
      </c>
      <c r="D57" s="20">
        <v>610176.811842</v>
      </c>
    </row>
    <row r="58" spans="1:4" ht="15.75" thickBot="1" x14ac:dyDescent="0.3">
      <c r="A58" s="17">
        <v>34212</v>
      </c>
      <c r="B58" s="21">
        <v>33.97</v>
      </c>
      <c r="C58" s="22">
        <v>33.340000000000003</v>
      </c>
      <c r="D58" s="20">
        <v>799.39264100000003</v>
      </c>
    </row>
    <row r="59" spans="1:4" ht="15.75" thickBot="1" x14ac:dyDescent="0.3">
      <c r="A59" s="17">
        <v>34242</v>
      </c>
      <c r="B59" s="21">
        <v>34.119999999999997</v>
      </c>
      <c r="C59" s="22">
        <v>34.619999999999997</v>
      </c>
      <c r="D59" s="20">
        <v>1065.9101470000001</v>
      </c>
    </row>
    <row r="60" spans="1:4" ht="15.75" thickBot="1" x14ac:dyDescent="0.3">
      <c r="A60" s="17">
        <v>34273</v>
      </c>
      <c r="B60" s="21">
        <v>35.229999999999997</v>
      </c>
      <c r="C60" s="22">
        <v>36.53</v>
      </c>
      <c r="D60" s="20">
        <v>1445.6939319999999</v>
      </c>
    </row>
    <row r="61" spans="1:4" ht="15.75" thickBot="1" x14ac:dyDescent="0.3">
      <c r="A61" s="17">
        <v>34303</v>
      </c>
      <c r="B61" s="21">
        <v>35.840000000000003</v>
      </c>
      <c r="C61" s="22">
        <v>36.159999999999997</v>
      </c>
      <c r="D61" s="20">
        <v>1938.9647010000001</v>
      </c>
    </row>
    <row r="62" spans="1:4" ht="15.75" thickBot="1" x14ac:dyDescent="0.3">
      <c r="A62" s="17">
        <v>34334</v>
      </c>
      <c r="B62" s="21">
        <v>38.520000000000003</v>
      </c>
      <c r="C62" s="22">
        <v>36.799999999999997</v>
      </c>
      <c r="D62" s="20">
        <v>2636.9919930000001</v>
      </c>
    </row>
    <row r="63" spans="1:4" ht="15.75" thickBot="1" x14ac:dyDescent="0.3">
      <c r="A63" s="17">
        <v>34365</v>
      </c>
      <c r="B63" s="21">
        <v>40.299999999999997</v>
      </c>
      <c r="C63" s="22">
        <v>41.44</v>
      </c>
      <c r="D63" s="20">
        <v>3631.929071</v>
      </c>
    </row>
    <row r="64" spans="1:4" ht="15.75" thickBot="1" x14ac:dyDescent="0.3">
      <c r="A64" s="17">
        <v>34393</v>
      </c>
      <c r="B64" s="21">
        <v>38.19</v>
      </c>
      <c r="C64" s="22">
        <v>39.86</v>
      </c>
      <c r="D64" s="20">
        <v>5132.6421630000004</v>
      </c>
    </row>
    <row r="65" spans="1:4" ht="15.75" thickBot="1" x14ac:dyDescent="0.3">
      <c r="A65" s="17">
        <v>34424</v>
      </c>
      <c r="B65" s="21">
        <v>41.94</v>
      </c>
      <c r="C65" s="22">
        <v>41.85</v>
      </c>
      <c r="D65" s="20">
        <v>7214.9550879999997</v>
      </c>
    </row>
    <row r="66" spans="1:4" ht="15.75" thickBot="1" x14ac:dyDescent="0.3">
      <c r="A66" s="17">
        <v>34454</v>
      </c>
      <c r="B66" s="21">
        <v>46.22</v>
      </c>
      <c r="C66" s="22">
        <v>45.97</v>
      </c>
      <c r="D66" s="20">
        <v>10323.157739</v>
      </c>
    </row>
    <row r="67" spans="1:4" ht="15.75" thickBot="1" x14ac:dyDescent="0.3">
      <c r="A67" s="17">
        <v>34485</v>
      </c>
      <c r="B67" s="21">
        <v>45.1</v>
      </c>
      <c r="C67" s="22">
        <v>46.44</v>
      </c>
      <c r="D67" s="20">
        <v>14747.663145</v>
      </c>
    </row>
    <row r="68" spans="1:4" ht="15.75" thickBot="1" x14ac:dyDescent="0.3">
      <c r="A68" s="17">
        <v>34515</v>
      </c>
      <c r="B68" s="21">
        <v>50.75</v>
      </c>
      <c r="C68" s="22">
        <v>46.875300000000003</v>
      </c>
      <c r="D68" s="20">
        <v>21049.339606000001</v>
      </c>
    </row>
    <row r="69" spans="1:4" ht="15.75" thickBot="1" x14ac:dyDescent="0.3">
      <c r="A69" s="17">
        <v>34546</v>
      </c>
      <c r="B69" s="21">
        <v>6.95</v>
      </c>
      <c r="C69" s="22">
        <v>5.0262000000000002</v>
      </c>
      <c r="D69" s="20">
        <v>11.346741</v>
      </c>
    </row>
    <row r="70" spans="1:4" ht="15.75" thickBot="1" x14ac:dyDescent="0.3">
      <c r="A70" s="17">
        <v>34577</v>
      </c>
      <c r="B70" s="21">
        <v>1.95</v>
      </c>
      <c r="C70" s="22">
        <v>2.1312000000000002</v>
      </c>
      <c r="D70" s="20">
        <v>12.036621999999999</v>
      </c>
    </row>
    <row r="71" spans="1:4" ht="15.75" thickBot="1" x14ac:dyDescent="0.3">
      <c r="A71" s="17">
        <v>34607</v>
      </c>
      <c r="B71" s="21">
        <v>0.82</v>
      </c>
      <c r="C71" s="22">
        <v>2.4390999999999998</v>
      </c>
      <c r="D71" s="20">
        <v>12.693821</v>
      </c>
    </row>
    <row r="72" spans="1:4" ht="15.75" thickBot="1" x14ac:dyDescent="0.3">
      <c r="A72" s="17">
        <v>34638</v>
      </c>
      <c r="B72" s="21">
        <v>3.17</v>
      </c>
      <c r="C72" s="22">
        <v>2.5550999999999999</v>
      </c>
      <c r="D72" s="20">
        <v>12.885497000000001</v>
      </c>
    </row>
    <row r="73" spans="1:4" ht="15.75" thickBot="1" x14ac:dyDescent="0.3">
      <c r="A73" s="17">
        <v>34668</v>
      </c>
      <c r="B73" s="21">
        <v>3.02</v>
      </c>
      <c r="C73" s="22">
        <v>2.9209999999999998</v>
      </c>
      <c r="D73" s="20">
        <v>13.125166999999999</v>
      </c>
    </row>
    <row r="74" spans="1:4" ht="15.75" thickBot="1" x14ac:dyDescent="0.3">
      <c r="A74" s="17">
        <v>34699</v>
      </c>
      <c r="B74" s="21">
        <v>1.25</v>
      </c>
      <c r="C74" s="22">
        <v>2.8731</v>
      </c>
      <c r="D74" s="20">
        <v>13.554359</v>
      </c>
    </row>
    <row r="75" spans="1:4" ht="15.75" thickBot="1" x14ac:dyDescent="0.3">
      <c r="A75" s="17">
        <v>34730</v>
      </c>
      <c r="B75" s="21">
        <v>0.8</v>
      </c>
      <c r="C75" s="22">
        <v>2.1013000000000002</v>
      </c>
      <c r="D75" s="20">
        <v>13.851198999999999</v>
      </c>
    </row>
    <row r="76" spans="1:4" ht="15.75" thickBot="1" x14ac:dyDescent="0.3">
      <c r="A76" s="17">
        <v>34758</v>
      </c>
      <c r="B76" s="21">
        <v>1.32</v>
      </c>
      <c r="C76" s="22">
        <v>1.8531</v>
      </c>
      <c r="D76" s="20">
        <v>14.082514</v>
      </c>
    </row>
    <row r="77" spans="1:4" ht="15.75" thickBot="1" x14ac:dyDescent="0.3">
      <c r="A77" s="17">
        <v>34789</v>
      </c>
      <c r="B77" s="21">
        <v>1.92</v>
      </c>
      <c r="C77" s="22">
        <v>2.2997999999999998</v>
      </c>
      <c r="D77" s="20">
        <v>14.22193</v>
      </c>
    </row>
    <row r="78" spans="1:4" ht="15.75" thickBot="1" x14ac:dyDescent="0.3">
      <c r="A78" s="17">
        <v>34819</v>
      </c>
      <c r="B78" s="21">
        <v>2.64</v>
      </c>
      <c r="C78" s="22">
        <v>3.4666999999999999</v>
      </c>
      <c r="D78" s="20">
        <v>14.422459</v>
      </c>
    </row>
    <row r="79" spans="1:4" ht="15.75" thickBot="1" x14ac:dyDescent="0.3">
      <c r="A79" s="17">
        <v>34850</v>
      </c>
      <c r="B79" s="21">
        <v>1.97</v>
      </c>
      <c r="C79" s="22">
        <v>3.2471000000000001</v>
      </c>
      <c r="D79" s="20">
        <v>14.69937</v>
      </c>
    </row>
    <row r="80" spans="1:4" ht="15.75" thickBot="1" x14ac:dyDescent="0.3">
      <c r="A80" s="17">
        <v>34880</v>
      </c>
      <c r="B80" s="21">
        <v>2.66</v>
      </c>
      <c r="C80" s="22">
        <v>2.8862999999999999</v>
      </c>
      <c r="D80" s="20">
        <v>15.077143</v>
      </c>
    </row>
    <row r="81" spans="1:4" ht="15.75" thickBot="1" x14ac:dyDescent="0.3">
      <c r="A81" s="17">
        <v>34911</v>
      </c>
      <c r="B81" s="21">
        <v>3.72</v>
      </c>
      <c r="C81" s="22">
        <v>2.9904999999999999</v>
      </c>
      <c r="D81" s="20">
        <v>15.351547</v>
      </c>
    </row>
    <row r="82" spans="1:4" ht="15.75" thickBot="1" x14ac:dyDescent="0.3">
      <c r="A82" s="17">
        <v>34942</v>
      </c>
      <c r="B82" s="21">
        <v>1.43</v>
      </c>
      <c r="C82" s="22">
        <v>2.6044999999999998</v>
      </c>
      <c r="D82" s="20">
        <v>15.729195000000001</v>
      </c>
    </row>
    <row r="83" spans="1:4" ht="15.75" thickBot="1" x14ac:dyDescent="0.3">
      <c r="A83" s="17">
        <v>34972</v>
      </c>
      <c r="B83" s="21">
        <v>0.74</v>
      </c>
      <c r="C83" s="22">
        <v>1.9393</v>
      </c>
      <c r="D83" s="20">
        <v>15.889632000000001</v>
      </c>
    </row>
    <row r="84" spans="1:4" ht="15.75" thickBot="1" x14ac:dyDescent="0.3">
      <c r="A84" s="17">
        <v>35003</v>
      </c>
      <c r="B84" s="21">
        <v>1.48</v>
      </c>
      <c r="C84" s="22">
        <v>1.6539999999999999</v>
      </c>
      <c r="D84" s="20">
        <v>16.07554</v>
      </c>
    </row>
    <row r="85" spans="1:4" ht="15.75" thickBot="1" x14ac:dyDescent="0.3">
      <c r="A85" s="17">
        <v>35033</v>
      </c>
      <c r="B85" s="21">
        <v>1.17</v>
      </c>
      <c r="C85" s="22">
        <v>1.4387000000000001</v>
      </c>
      <c r="D85" s="20">
        <v>16.300597</v>
      </c>
    </row>
    <row r="86" spans="1:4" ht="15.75" thickBot="1" x14ac:dyDescent="0.3">
      <c r="A86" s="17">
        <v>35064</v>
      </c>
      <c r="B86" s="21">
        <v>1.21</v>
      </c>
      <c r="C86" s="22">
        <v>1.34</v>
      </c>
      <c r="D86" s="20">
        <v>16.546735999999999</v>
      </c>
    </row>
    <row r="87" spans="1:4" ht="15.75" thickBot="1" x14ac:dyDescent="0.3">
      <c r="A87" s="17">
        <v>35095</v>
      </c>
      <c r="B87" s="21">
        <v>1.82</v>
      </c>
      <c r="C87" s="22">
        <v>1.2525999999999999</v>
      </c>
      <c r="D87" s="20">
        <v>16.819756999999999</v>
      </c>
    </row>
    <row r="88" spans="1:4" ht="15.75" thickBot="1" x14ac:dyDescent="0.3">
      <c r="A88" s="17">
        <v>35124</v>
      </c>
      <c r="B88" s="21">
        <v>0.4</v>
      </c>
      <c r="C88" s="22">
        <v>0.96250000000000002</v>
      </c>
      <c r="D88" s="20">
        <v>17.065325000000001</v>
      </c>
    </row>
    <row r="89" spans="1:4" ht="15.75" thickBot="1" x14ac:dyDescent="0.3">
      <c r="A89" s="17">
        <v>35155</v>
      </c>
      <c r="B89" s="21">
        <v>0.23</v>
      </c>
      <c r="C89" s="22">
        <v>0.81389999999999996</v>
      </c>
      <c r="D89" s="20">
        <v>17.186488000000001</v>
      </c>
    </row>
    <row r="90" spans="1:4" ht="15.75" thickBot="1" x14ac:dyDescent="0.3">
      <c r="A90" s="17">
        <v>35185</v>
      </c>
      <c r="B90" s="21">
        <v>1.62</v>
      </c>
      <c r="C90" s="22">
        <v>0.65969999999999995</v>
      </c>
      <c r="D90" s="20">
        <v>17.236328</v>
      </c>
    </row>
    <row r="91" spans="1:4" ht="15.75" thickBot="1" x14ac:dyDescent="0.3">
      <c r="A91" s="17">
        <v>35216</v>
      </c>
      <c r="B91" s="21">
        <v>1.34</v>
      </c>
      <c r="C91" s="22">
        <v>0.58879999999999999</v>
      </c>
      <c r="D91" s="20">
        <v>17.396625</v>
      </c>
    </row>
    <row r="92" spans="1:4" ht="15.75" thickBot="1" x14ac:dyDescent="0.3">
      <c r="A92" s="17">
        <v>35246</v>
      </c>
      <c r="B92" s="21">
        <v>1.41</v>
      </c>
      <c r="C92" s="22">
        <v>0.6099</v>
      </c>
      <c r="D92" s="20">
        <v>17.619301</v>
      </c>
    </row>
    <row r="93" spans="1:4" ht="15.75" thickBot="1" x14ac:dyDescent="0.3">
      <c r="A93" s="17">
        <v>35277</v>
      </c>
      <c r="B93" s="21">
        <v>1.31</v>
      </c>
      <c r="C93" s="22">
        <v>0.58509999999999995</v>
      </c>
      <c r="D93" s="20">
        <v>17.853636999999999</v>
      </c>
    </row>
    <row r="94" spans="1:4" ht="15.75" thickBot="1" x14ac:dyDescent="0.3">
      <c r="A94" s="17">
        <v>35308</v>
      </c>
      <c r="B94" s="21">
        <v>0.34</v>
      </c>
      <c r="C94" s="22">
        <v>0.62749999999999995</v>
      </c>
      <c r="D94" s="20">
        <v>18.067879999999999</v>
      </c>
    </row>
    <row r="95" spans="1:4" ht="15.75" thickBot="1" x14ac:dyDescent="0.3">
      <c r="A95" s="17">
        <v>35338</v>
      </c>
      <c r="B95" s="21">
        <v>7.0000000000000007E-2</v>
      </c>
      <c r="C95" s="22">
        <v>0.66200000000000003</v>
      </c>
      <c r="D95" s="20">
        <v>18.158218999999999</v>
      </c>
    </row>
    <row r="96" spans="1:4" ht="15.75" thickBot="1" x14ac:dyDescent="0.3">
      <c r="A96" s="17">
        <v>35369</v>
      </c>
      <c r="B96" s="21">
        <v>0.57999999999999996</v>
      </c>
      <c r="C96" s="22">
        <v>0.7419</v>
      </c>
      <c r="D96" s="20">
        <v>18.161850000000001</v>
      </c>
    </row>
    <row r="97" spans="1:4" ht="15.75" thickBot="1" x14ac:dyDescent="0.3">
      <c r="A97" s="17">
        <v>35399</v>
      </c>
      <c r="B97" s="21">
        <v>0.34</v>
      </c>
      <c r="C97" s="22">
        <v>0.81459999999999999</v>
      </c>
      <c r="D97" s="20">
        <v>18.230865000000001</v>
      </c>
    </row>
    <row r="98" spans="1:4" ht="15.75" thickBot="1" x14ac:dyDescent="0.3">
      <c r="A98" s="17">
        <v>35430</v>
      </c>
      <c r="B98" s="21">
        <v>0.17</v>
      </c>
      <c r="C98" s="22">
        <v>0.87170000000000003</v>
      </c>
      <c r="D98" s="20">
        <v>18.292849</v>
      </c>
    </row>
    <row r="99" spans="1:4" ht="15.75" thickBot="1" x14ac:dyDescent="0.3">
      <c r="A99" s="17">
        <v>35461</v>
      </c>
      <c r="B99" s="21">
        <v>1.23</v>
      </c>
      <c r="C99" s="22">
        <v>0.74399999999999999</v>
      </c>
      <c r="D99" s="20">
        <v>18.353214999999999</v>
      </c>
    </row>
    <row r="100" spans="1:4" ht="15.75" thickBot="1" x14ac:dyDescent="0.3">
      <c r="A100" s="17">
        <v>35489</v>
      </c>
      <c r="B100" s="21">
        <v>0.01</v>
      </c>
      <c r="C100" s="22">
        <v>0.66159999999999997</v>
      </c>
      <c r="D100" s="20">
        <v>18.501875999999999</v>
      </c>
    </row>
    <row r="101" spans="1:4" ht="15.75" thickBot="1" x14ac:dyDescent="0.3">
      <c r="A101" s="17">
        <v>35520</v>
      </c>
      <c r="B101" s="21">
        <v>0.21</v>
      </c>
      <c r="C101" s="22">
        <v>0.63160000000000005</v>
      </c>
      <c r="D101" s="20">
        <v>18.585134</v>
      </c>
    </row>
    <row r="102" spans="1:4" ht="15.75" thickBot="1" x14ac:dyDescent="0.3">
      <c r="A102" s="17">
        <v>35550</v>
      </c>
      <c r="B102" s="21">
        <v>0.64</v>
      </c>
      <c r="C102" s="22">
        <v>0.62109999999999999</v>
      </c>
      <c r="D102" s="20">
        <v>18.711511999999999</v>
      </c>
    </row>
    <row r="103" spans="1:4" ht="15.75" thickBot="1" x14ac:dyDescent="0.3">
      <c r="A103" s="17">
        <v>35581</v>
      </c>
      <c r="B103" s="21">
        <v>0.55000000000000004</v>
      </c>
      <c r="C103" s="22">
        <v>0.63539999999999996</v>
      </c>
      <c r="D103" s="20">
        <v>18.823781</v>
      </c>
    </row>
    <row r="104" spans="1:4" ht="15.75" thickBot="1" x14ac:dyDescent="0.3">
      <c r="A104" s="17">
        <v>35611</v>
      </c>
      <c r="B104" s="21">
        <v>1.42</v>
      </c>
      <c r="C104" s="22">
        <v>0.65349999999999997</v>
      </c>
      <c r="D104" s="20">
        <v>18.844487000000001</v>
      </c>
    </row>
    <row r="105" spans="1:4" ht="15.75" thickBot="1" x14ac:dyDescent="0.3">
      <c r="A105" s="17">
        <v>35642</v>
      </c>
      <c r="B105" s="21">
        <v>0.11</v>
      </c>
      <c r="C105" s="22">
        <v>0.65800000000000003</v>
      </c>
      <c r="D105" s="20">
        <v>18.910442</v>
      </c>
    </row>
    <row r="106" spans="1:4" ht="15.75" thickBot="1" x14ac:dyDescent="0.3">
      <c r="A106" s="17">
        <v>35673</v>
      </c>
      <c r="B106" s="21">
        <v>-0.76</v>
      </c>
      <c r="C106" s="22">
        <v>0.627</v>
      </c>
      <c r="D106" s="20">
        <v>18.944479999999999</v>
      </c>
    </row>
    <row r="107" spans="1:4" ht="15.75" thickBot="1" x14ac:dyDescent="0.3">
      <c r="A107" s="17">
        <v>35703</v>
      </c>
      <c r="B107" s="21">
        <v>0.01</v>
      </c>
      <c r="C107" s="22">
        <v>0.64739999999999998</v>
      </c>
      <c r="D107" s="20">
        <v>18.938796</v>
      </c>
    </row>
    <row r="108" spans="1:4" ht="15.75" thickBot="1" x14ac:dyDescent="0.3">
      <c r="A108" s="17">
        <v>35734</v>
      </c>
      <c r="B108" s="21">
        <v>0.22</v>
      </c>
      <c r="C108" s="22">
        <v>0.65529999999999999</v>
      </c>
      <c r="D108" s="20">
        <v>18.957733999999999</v>
      </c>
    </row>
    <row r="109" spans="1:4" ht="15.75" thickBot="1" x14ac:dyDescent="0.3">
      <c r="A109" s="17">
        <v>35764</v>
      </c>
      <c r="B109" s="21">
        <v>0.53</v>
      </c>
      <c r="C109" s="22">
        <v>1.5334000000000001</v>
      </c>
      <c r="D109" s="20">
        <v>19.012710999999999</v>
      </c>
    </row>
    <row r="110" spans="1:4" ht="15.75" thickBot="1" x14ac:dyDescent="0.3">
      <c r="A110" s="17">
        <v>35795</v>
      </c>
      <c r="B110" s="21">
        <v>0.56999999999999995</v>
      </c>
      <c r="C110" s="22">
        <v>1.3085</v>
      </c>
      <c r="D110" s="20">
        <v>19.041229999999999</v>
      </c>
    </row>
    <row r="111" spans="1:4" ht="15.75" thickBot="1" x14ac:dyDescent="0.3">
      <c r="A111" s="17">
        <v>35826</v>
      </c>
      <c r="B111" s="21">
        <v>0.24</v>
      </c>
      <c r="C111" s="22">
        <v>1.1458999999999999</v>
      </c>
      <c r="D111" s="20">
        <v>19.149764999999999</v>
      </c>
    </row>
    <row r="112" spans="1:4" ht="15.75" thickBot="1" x14ac:dyDescent="0.3">
      <c r="A112" s="17">
        <v>35854</v>
      </c>
      <c r="B112" s="21">
        <v>-0.16</v>
      </c>
      <c r="C112" s="22">
        <v>0.4461</v>
      </c>
      <c r="D112" s="20">
        <v>19.312538</v>
      </c>
    </row>
    <row r="113" spans="1:4" ht="15.75" thickBot="1" x14ac:dyDescent="0.3">
      <c r="A113" s="17">
        <v>35885</v>
      </c>
      <c r="B113" s="21">
        <v>-0.23</v>
      </c>
      <c r="C113" s="22">
        <v>0.89949999999999997</v>
      </c>
      <c r="D113" s="20">
        <v>19.416824999999999</v>
      </c>
    </row>
    <row r="114" spans="1:4" ht="15.75" thickBot="1" x14ac:dyDescent="0.3">
      <c r="A114" s="17">
        <v>35915</v>
      </c>
      <c r="B114" s="21">
        <v>0.62</v>
      </c>
      <c r="C114" s="22">
        <v>0.47199999999999998</v>
      </c>
      <c r="D114" s="20">
        <v>19.511966999999999</v>
      </c>
    </row>
    <row r="115" spans="1:4" ht="15.75" thickBot="1" x14ac:dyDescent="0.3">
      <c r="A115" s="17">
        <v>35946</v>
      </c>
      <c r="B115" s="21">
        <v>0.52</v>
      </c>
      <c r="C115" s="22">
        <v>0.45429999999999998</v>
      </c>
      <c r="D115" s="20">
        <v>19.599769999999999</v>
      </c>
    </row>
    <row r="116" spans="1:4" ht="15.75" thickBot="1" x14ac:dyDescent="0.3">
      <c r="A116" s="17">
        <v>35976</v>
      </c>
      <c r="B116" s="21">
        <v>0.19</v>
      </c>
      <c r="C116" s="22">
        <v>0.49130000000000001</v>
      </c>
      <c r="D116" s="20">
        <v>19.740888000000002</v>
      </c>
    </row>
    <row r="117" spans="1:4" ht="15.75" thickBot="1" x14ac:dyDescent="0.3">
      <c r="A117" s="17">
        <v>36007</v>
      </c>
      <c r="B117" s="21">
        <v>-0.77</v>
      </c>
      <c r="C117" s="22">
        <v>0.55030000000000001</v>
      </c>
      <c r="D117" s="20">
        <v>19.770499000000001</v>
      </c>
    </row>
    <row r="118" spans="1:4" ht="15.75" thickBot="1" x14ac:dyDescent="0.3">
      <c r="A118" s="17">
        <v>36038</v>
      </c>
      <c r="B118" s="21">
        <v>-1</v>
      </c>
      <c r="C118" s="22">
        <v>0.37490000000000001</v>
      </c>
      <c r="D118" s="20">
        <v>19.715140999999999</v>
      </c>
    </row>
    <row r="119" spans="1:4" ht="15.75" thickBot="1" x14ac:dyDescent="0.3">
      <c r="A119" s="17">
        <v>36068</v>
      </c>
      <c r="B119" s="21">
        <v>-0.66</v>
      </c>
      <c r="C119" s="22">
        <v>0.45119999999999999</v>
      </c>
      <c r="D119" s="20">
        <v>19.618535999999999</v>
      </c>
    </row>
    <row r="120" spans="1:4" ht="15.75" thickBot="1" x14ac:dyDescent="0.3">
      <c r="A120" s="17">
        <v>36099</v>
      </c>
      <c r="B120" s="21">
        <v>0.02</v>
      </c>
      <c r="C120" s="22">
        <v>0.88919999999999999</v>
      </c>
      <c r="D120" s="20">
        <v>19.557718000000001</v>
      </c>
    </row>
    <row r="121" spans="1:4" ht="15.75" thickBot="1" x14ac:dyDescent="0.3">
      <c r="A121" s="17">
        <v>36129</v>
      </c>
      <c r="B121" s="21">
        <v>-0.44</v>
      </c>
      <c r="C121" s="22">
        <v>0.61360000000000003</v>
      </c>
      <c r="D121" s="20">
        <v>19.579231</v>
      </c>
    </row>
    <row r="122" spans="1:4" ht="15.75" thickBot="1" x14ac:dyDescent="0.3">
      <c r="A122" s="17">
        <v>36160</v>
      </c>
      <c r="B122" s="21">
        <v>-0.12</v>
      </c>
      <c r="C122" s="22">
        <v>0.74339999999999995</v>
      </c>
      <c r="D122" s="20">
        <v>19.543987999999999</v>
      </c>
    </row>
    <row r="123" spans="1:4" ht="15.75" thickBot="1" x14ac:dyDescent="0.3">
      <c r="A123" s="17">
        <v>36191</v>
      </c>
      <c r="B123" s="21">
        <v>0.5</v>
      </c>
      <c r="C123" s="22">
        <v>0.51629999999999998</v>
      </c>
      <c r="D123" s="20">
        <v>19.626072000000001</v>
      </c>
    </row>
    <row r="124" spans="1:4" ht="15.75" thickBot="1" x14ac:dyDescent="0.3">
      <c r="A124" s="17">
        <v>36219</v>
      </c>
      <c r="B124" s="21">
        <v>1.41</v>
      </c>
      <c r="C124" s="22">
        <v>0.82979999999999998</v>
      </c>
      <c r="D124" s="20">
        <v>19.753640999999998</v>
      </c>
    </row>
    <row r="125" spans="1:4" ht="15.75" thickBot="1" x14ac:dyDescent="0.3">
      <c r="A125" s="17">
        <v>36250</v>
      </c>
      <c r="B125" s="21">
        <v>0.56000000000000005</v>
      </c>
      <c r="C125" s="22">
        <v>1.1614</v>
      </c>
      <c r="D125" s="20">
        <v>20.008462000000002</v>
      </c>
    </row>
    <row r="126" spans="1:4" ht="15.75" thickBot="1" x14ac:dyDescent="0.3">
      <c r="A126" s="17">
        <v>36280</v>
      </c>
      <c r="B126" s="21">
        <v>0.47</v>
      </c>
      <c r="C126" s="22">
        <v>0.60919999999999996</v>
      </c>
      <c r="D126" s="20">
        <v>20.264569999999999</v>
      </c>
    </row>
    <row r="127" spans="1:4" ht="15.75" thickBot="1" x14ac:dyDescent="0.3">
      <c r="A127" s="17">
        <v>36311</v>
      </c>
      <c r="B127" s="21">
        <v>-0.37</v>
      </c>
      <c r="C127" s="22">
        <v>0.57609999999999995</v>
      </c>
      <c r="D127" s="20">
        <v>20.359812999999999</v>
      </c>
    </row>
    <row r="128" spans="1:4" ht="15.75" thickBot="1" x14ac:dyDescent="0.3">
      <c r="A128" s="17">
        <v>36341</v>
      </c>
      <c r="B128" s="21">
        <v>-0.08</v>
      </c>
      <c r="C128" s="22">
        <v>0.31080000000000002</v>
      </c>
      <c r="D128" s="20">
        <v>20.369992</v>
      </c>
    </row>
    <row r="129" spans="1:4" ht="15.75" thickBot="1" x14ac:dyDescent="0.3">
      <c r="A129" s="17">
        <v>36372</v>
      </c>
      <c r="B129" s="21">
        <v>1.0900000000000001</v>
      </c>
      <c r="C129" s="22">
        <v>0.29330000000000001</v>
      </c>
      <c r="D129" s="20">
        <v>20.384250000000002</v>
      </c>
    </row>
    <row r="130" spans="1:4" ht="15.75" thickBot="1" x14ac:dyDescent="0.3">
      <c r="A130" s="17">
        <v>36403</v>
      </c>
      <c r="B130" s="21">
        <v>0.74</v>
      </c>
      <c r="C130" s="22">
        <v>0.29449999999999998</v>
      </c>
      <c r="D130" s="20">
        <v>20.535093</v>
      </c>
    </row>
    <row r="131" spans="1:4" ht="15.75" thickBot="1" x14ac:dyDescent="0.3">
      <c r="A131" s="17">
        <v>36433</v>
      </c>
      <c r="B131" s="21">
        <v>0.91</v>
      </c>
      <c r="C131" s="22">
        <v>0.27150000000000002</v>
      </c>
      <c r="D131" s="20">
        <v>20.648036000000001</v>
      </c>
    </row>
    <row r="132" spans="1:4" ht="15.75" thickBot="1" x14ac:dyDescent="0.3">
      <c r="A132" s="17">
        <v>36464</v>
      </c>
      <c r="B132" s="21">
        <v>1.1299999999999999</v>
      </c>
      <c r="C132" s="22">
        <v>0.22650000000000001</v>
      </c>
      <c r="D132" s="20">
        <v>20.728563000000001</v>
      </c>
    </row>
    <row r="133" spans="1:4" ht="15.75" thickBot="1" x14ac:dyDescent="0.3">
      <c r="A133" s="17">
        <v>36494</v>
      </c>
      <c r="B133" s="21">
        <v>1.48</v>
      </c>
      <c r="C133" s="22">
        <v>0.19980000000000001</v>
      </c>
      <c r="D133" s="20">
        <v>20.927557</v>
      </c>
    </row>
    <row r="134" spans="1:4" ht="15.75" thickBot="1" x14ac:dyDescent="0.3">
      <c r="A134" s="17">
        <v>36525</v>
      </c>
      <c r="B134" s="21">
        <v>0.49</v>
      </c>
      <c r="C134" s="22">
        <v>0.29980000000000001</v>
      </c>
      <c r="D134" s="20">
        <v>21.124275999999998</v>
      </c>
    </row>
    <row r="135" spans="1:4" ht="15.75" thickBot="1" x14ac:dyDescent="0.3">
      <c r="A135" s="17">
        <v>36556</v>
      </c>
      <c r="B135" s="21">
        <v>0.56999999999999995</v>
      </c>
      <c r="C135" s="22">
        <v>0.21490000000000001</v>
      </c>
      <c r="D135" s="20">
        <v>21.280595000000002</v>
      </c>
    </row>
    <row r="136" spans="1:4" ht="15.75" thickBot="1" x14ac:dyDescent="0.3">
      <c r="A136" s="17">
        <v>36585</v>
      </c>
      <c r="B136" s="21">
        <v>-0.23</v>
      </c>
      <c r="C136" s="22">
        <v>0.23280000000000001</v>
      </c>
      <c r="D136" s="20">
        <v>21.410405999999998</v>
      </c>
    </row>
    <row r="137" spans="1:4" ht="15.75" thickBot="1" x14ac:dyDescent="0.3">
      <c r="A137" s="17">
        <v>36616</v>
      </c>
      <c r="B137" s="21">
        <v>0.23</v>
      </c>
      <c r="C137" s="22">
        <v>0.22420000000000001</v>
      </c>
      <c r="D137" s="20">
        <v>21.421111</v>
      </c>
    </row>
    <row r="138" spans="1:4" ht="15.75" thickBot="1" x14ac:dyDescent="0.3">
      <c r="A138" s="17">
        <v>36646</v>
      </c>
      <c r="B138" s="21">
        <v>0.09</v>
      </c>
      <c r="C138" s="22">
        <v>0.13009999999999999</v>
      </c>
      <c r="D138" s="20">
        <v>21.448958000000001</v>
      </c>
    </row>
    <row r="139" spans="1:4" ht="15.75" thickBot="1" x14ac:dyDescent="0.3">
      <c r="A139" s="17">
        <v>36677</v>
      </c>
      <c r="B139" s="21">
        <v>0.03</v>
      </c>
      <c r="C139" s="22">
        <v>0.2492</v>
      </c>
      <c r="D139" s="20">
        <v>21.468261999999999</v>
      </c>
    </row>
    <row r="140" spans="1:4" ht="15.75" thickBot="1" x14ac:dyDescent="0.3">
      <c r="A140" s="17">
        <v>36707</v>
      </c>
      <c r="B140" s="21">
        <v>0.18</v>
      </c>
      <c r="C140" s="22">
        <v>0.214</v>
      </c>
      <c r="D140" s="20">
        <v>21.457526999999999</v>
      </c>
    </row>
    <row r="141" spans="1:4" ht="15.75" thickBot="1" x14ac:dyDescent="0.3">
      <c r="A141" s="17">
        <v>36738</v>
      </c>
      <c r="B141" s="21">
        <v>1.4</v>
      </c>
      <c r="C141" s="22">
        <v>0.1547</v>
      </c>
      <c r="D141" s="20">
        <v>21.521899000000001</v>
      </c>
    </row>
    <row r="142" spans="1:4" ht="15.75" thickBot="1" x14ac:dyDescent="0.3">
      <c r="A142" s="17">
        <v>36769</v>
      </c>
      <c r="B142" s="21">
        <v>1.55</v>
      </c>
      <c r="C142" s="22">
        <v>0.20250000000000001</v>
      </c>
      <c r="D142" s="20">
        <v>21.821052999999999</v>
      </c>
    </row>
    <row r="143" spans="1:4" ht="15.75" thickBot="1" x14ac:dyDescent="0.3">
      <c r="A143" s="17">
        <v>36799</v>
      </c>
      <c r="B143" s="21">
        <v>0.27</v>
      </c>
      <c r="C143" s="22">
        <v>0.1038</v>
      </c>
      <c r="D143" s="20">
        <v>22.085087000000001</v>
      </c>
    </row>
    <row r="144" spans="1:4" ht="15.75" thickBot="1" x14ac:dyDescent="0.3">
      <c r="A144" s="17">
        <v>36830</v>
      </c>
      <c r="B144" s="21">
        <v>0.01</v>
      </c>
      <c r="C144" s="22">
        <v>0.13159999999999999</v>
      </c>
      <c r="D144" s="20">
        <v>22.180052</v>
      </c>
    </row>
    <row r="145" spans="1:4" ht="15.75" thickBot="1" x14ac:dyDescent="0.3">
      <c r="A145" s="17">
        <v>36860</v>
      </c>
      <c r="B145" s="21">
        <v>-0.05</v>
      </c>
      <c r="C145" s="22">
        <v>0.1197</v>
      </c>
      <c r="D145" s="20">
        <v>22.215540000000001</v>
      </c>
    </row>
    <row r="146" spans="1:4" ht="15.75" thickBot="1" x14ac:dyDescent="0.3">
      <c r="A146" s="17">
        <v>36891</v>
      </c>
      <c r="B146" s="21">
        <v>0.26</v>
      </c>
      <c r="C146" s="22">
        <v>9.9099999999999994E-2</v>
      </c>
      <c r="D146" s="20">
        <v>22.279965000000001</v>
      </c>
    </row>
    <row r="147" spans="1:4" ht="15.75" thickBot="1" x14ac:dyDescent="0.3">
      <c r="A147" s="17">
        <v>36922</v>
      </c>
      <c r="B147" s="21">
        <v>0.38</v>
      </c>
      <c r="C147" s="22">
        <v>0.13689999999999999</v>
      </c>
      <c r="D147" s="20">
        <v>22.402504</v>
      </c>
    </row>
    <row r="148" spans="1:4" ht="15.75" thickBot="1" x14ac:dyDescent="0.3">
      <c r="A148" s="17">
        <v>36950</v>
      </c>
      <c r="B148" s="21">
        <v>0.11</v>
      </c>
      <c r="C148" s="22">
        <v>3.6799999999999999E-2</v>
      </c>
      <c r="D148" s="20">
        <v>22.575002999999999</v>
      </c>
    </row>
    <row r="149" spans="1:4" ht="15.75" thickBot="1" x14ac:dyDescent="0.3">
      <c r="A149" s="17">
        <v>36981</v>
      </c>
      <c r="B149" s="21">
        <v>0.51</v>
      </c>
      <c r="C149" s="22">
        <v>0.1724</v>
      </c>
      <c r="D149" s="20">
        <v>22.68562</v>
      </c>
    </row>
    <row r="150" spans="1:4" ht="15.75" thickBot="1" x14ac:dyDescent="0.3">
      <c r="A150" s="17">
        <v>37011</v>
      </c>
      <c r="B150" s="21">
        <v>0.61</v>
      </c>
      <c r="C150" s="22">
        <v>0.15459999999999999</v>
      </c>
      <c r="D150" s="20">
        <v>22.794509999999999</v>
      </c>
    </row>
    <row r="151" spans="1:4" ht="15.75" thickBot="1" x14ac:dyDescent="0.3">
      <c r="A151" s="17">
        <v>37042</v>
      </c>
      <c r="B151" s="21">
        <v>0.17</v>
      </c>
      <c r="C151" s="22">
        <v>0.1827</v>
      </c>
      <c r="D151" s="20">
        <v>22.985983000000001</v>
      </c>
    </row>
    <row r="152" spans="1:4" ht="15.75" thickBot="1" x14ac:dyDescent="0.3">
      <c r="A152" s="17">
        <v>37072</v>
      </c>
      <c r="B152" s="21">
        <v>0.85</v>
      </c>
      <c r="C152" s="22">
        <v>0.14580000000000001</v>
      </c>
      <c r="D152" s="20">
        <v>23.117003</v>
      </c>
    </row>
    <row r="153" spans="1:4" ht="15.75" thickBot="1" x14ac:dyDescent="0.3">
      <c r="A153" s="17">
        <v>37103</v>
      </c>
      <c r="B153" s="21">
        <v>1.21</v>
      </c>
      <c r="C153" s="22">
        <v>0.24410000000000001</v>
      </c>
      <c r="D153" s="20">
        <v>23.255704999999999</v>
      </c>
    </row>
    <row r="154" spans="1:4" ht="15.75" thickBot="1" x14ac:dyDescent="0.3">
      <c r="A154" s="17">
        <v>37134</v>
      </c>
      <c r="B154" s="21">
        <v>1.1499999999999999</v>
      </c>
      <c r="C154" s="22">
        <v>0.34360000000000002</v>
      </c>
      <c r="D154" s="20">
        <v>23.513843000000001</v>
      </c>
    </row>
    <row r="155" spans="1:4" ht="15.75" thickBot="1" x14ac:dyDescent="0.3">
      <c r="A155" s="17">
        <v>37164</v>
      </c>
      <c r="B155" s="21">
        <v>0.32</v>
      </c>
      <c r="C155" s="22">
        <v>0.16270000000000001</v>
      </c>
      <c r="D155" s="20">
        <v>23.699601999999999</v>
      </c>
    </row>
    <row r="156" spans="1:4" ht="15.75" thickBot="1" x14ac:dyDescent="0.3">
      <c r="A156" s="17">
        <v>37195</v>
      </c>
      <c r="B156" s="21">
        <v>0.74</v>
      </c>
      <c r="C156" s="22">
        <v>0.2913</v>
      </c>
      <c r="D156" s="20">
        <v>23.803879999999999</v>
      </c>
    </row>
    <row r="157" spans="1:4" ht="15.75" thickBot="1" x14ac:dyDescent="0.3">
      <c r="A157" s="17">
        <v>37225</v>
      </c>
      <c r="B157" s="21">
        <v>0.61</v>
      </c>
      <c r="C157" s="22">
        <v>0.1928</v>
      </c>
      <c r="D157" s="20">
        <v>24.027636000000001</v>
      </c>
    </row>
    <row r="158" spans="1:4" ht="15.75" thickBot="1" x14ac:dyDescent="0.3">
      <c r="A158" s="17">
        <v>37256</v>
      </c>
      <c r="B158" s="21">
        <v>0.25</v>
      </c>
      <c r="C158" s="22">
        <v>0.1983</v>
      </c>
      <c r="D158" s="20">
        <v>24.337592000000001</v>
      </c>
    </row>
    <row r="159" spans="1:4" ht="15.75" thickBot="1" x14ac:dyDescent="0.3">
      <c r="A159" s="17">
        <v>37287</v>
      </c>
      <c r="B159" s="21">
        <v>0.56999999999999995</v>
      </c>
      <c r="C159" s="22">
        <v>0.2591</v>
      </c>
      <c r="D159" s="20">
        <v>24.517690000000002</v>
      </c>
    </row>
    <row r="160" spans="1:4" ht="15.75" thickBot="1" x14ac:dyDescent="0.3">
      <c r="A160" s="17">
        <v>37315</v>
      </c>
      <c r="B160" s="21">
        <v>0.26</v>
      </c>
      <c r="C160" s="22">
        <v>0.1171</v>
      </c>
      <c r="D160" s="20">
        <v>24.780028999999999</v>
      </c>
    </row>
    <row r="161" spans="1:4" ht="15.75" thickBot="1" x14ac:dyDescent="0.3">
      <c r="A161" s="17">
        <v>37346</v>
      </c>
      <c r="B161" s="21">
        <v>7.0000000000000007E-2</v>
      </c>
      <c r="C161" s="22">
        <v>0.17580000000000001</v>
      </c>
      <c r="D161" s="20">
        <v>24.856846999999998</v>
      </c>
    </row>
    <row r="162" spans="1:4" ht="15.75" thickBot="1" x14ac:dyDescent="0.3">
      <c r="A162" s="17">
        <v>37376</v>
      </c>
      <c r="B162" s="21">
        <v>0.06</v>
      </c>
      <c r="C162" s="22">
        <v>0.23569999999999999</v>
      </c>
      <c r="D162" s="20">
        <v>25.010959</v>
      </c>
    </row>
    <row r="163" spans="1:4" ht="15.75" thickBot="1" x14ac:dyDescent="0.3">
      <c r="A163" s="17">
        <v>37407</v>
      </c>
      <c r="B163" s="21">
        <v>0.06</v>
      </c>
      <c r="C163" s="22">
        <v>0.2102</v>
      </c>
      <c r="D163" s="20">
        <v>25.181032999999999</v>
      </c>
    </row>
    <row r="164" spans="1:4" ht="15.75" thickBot="1" x14ac:dyDescent="0.3">
      <c r="A164" s="17">
        <v>37437</v>
      </c>
      <c r="B164" s="21">
        <v>0.31</v>
      </c>
      <c r="C164" s="22">
        <v>0.15820000000000001</v>
      </c>
      <c r="D164" s="20">
        <v>25.203695</v>
      </c>
    </row>
    <row r="165" spans="1:4" ht="15.75" thickBot="1" x14ac:dyDescent="0.3">
      <c r="A165" s="17">
        <v>37468</v>
      </c>
      <c r="B165" s="21">
        <v>0.67</v>
      </c>
      <c r="C165" s="22">
        <v>0.2656</v>
      </c>
      <c r="D165" s="20">
        <v>25.357437000000001</v>
      </c>
    </row>
    <row r="166" spans="1:4" ht="15.75" thickBot="1" x14ac:dyDescent="0.3">
      <c r="A166" s="17">
        <v>37499</v>
      </c>
      <c r="B166" s="21">
        <v>1.01</v>
      </c>
      <c r="C166" s="22">
        <v>0.24809999999999999</v>
      </c>
      <c r="D166" s="20">
        <v>25.649046999999999</v>
      </c>
    </row>
    <row r="167" spans="1:4" ht="15.75" thickBot="1" x14ac:dyDescent="0.3">
      <c r="A167" s="17">
        <v>37529</v>
      </c>
      <c r="B167" s="21">
        <v>0.76</v>
      </c>
      <c r="C167" s="22">
        <v>0.19550000000000001</v>
      </c>
      <c r="D167" s="20">
        <v>25.869627999999999</v>
      </c>
    </row>
    <row r="168" spans="1:4" ht="15.75" thickBot="1" x14ac:dyDescent="0.3">
      <c r="A168" s="17">
        <v>37560</v>
      </c>
      <c r="B168" s="21">
        <v>1.28</v>
      </c>
      <c r="C168" s="22">
        <v>0.27679999999999999</v>
      </c>
      <c r="D168" s="20">
        <v>26.084344999999999</v>
      </c>
    </row>
    <row r="169" spans="1:4" ht="15.75" thickBot="1" x14ac:dyDescent="0.3">
      <c r="A169" s="17">
        <v>37590</v>
      </c>
      <c r="B169" s="21">
        <v>2.65</v>
      </c>
      <c r="C169" s="22">
        <v>0.26440000000000002</v>
      </c>
      <c r="D169" s="20">
        <v>26.493869</v>
      </c>
    </row>
    <row r="170" spans="1:4" ht="15.75" thickBot="1" x14ac:dyDescent="0.3">
      <c r="A170" s="17">
        <v>37621</v>
      </c>
      <c r="B170" s="21">
        <v>1.83</v>
      </c>
      <c r="C170" s="22">
        <v>0.3609</v>
      </c>
      <c r="D170" s="20">
        <v>27.392011</v>
      </c>
    </row>
    <row r="171" spans="1:4" ht="15.75" thickBot="1" x14ac:dyDescent="0.3">
      <c r="A171" s="17">
        <v>37652</v>
      </c>
      <c r="B171" s="21">
        <v>2.19</v>
      </c>
      <c r="C171" s="22">
        <v>0.48780000000000001</v>
      </c>
      <c r="D171" s="20">
        <v>28.131595000000001</v>
      </c>
    </row>
    <row r="172" spans="1:4" ht="15.75" thickBot="1" x14ac:dyDescent="0.3">
      <c r="A172" s="17">
        <v>37680</v>
      </c>
      <c r="B172" s="21">
        <v>1.61</v>
      </c>
      <c r="C172" s="22">
        <v>0.41160000000000002</v>
      </c>
      <c r="D172" s="20">
        <v>28.826445</v>
      </c>
    </row>
    <row r="173" spans="1:4" ht="15.75" thickBot="1" x14ac:dyDescent="0.3">
      <c r="A173" s="17">
        <v>37711</v>
      </c>
      <c r="B173" s="21">
        <v>0.67</v>
      </c>
      <c r="C173" s="22">
        <v>0.37819999999999998</v>
      </c>
      <c r="D173" s="20">
        <v>29.247311</v>
      </c>
    </row>
    <row r="174" spans="1:4" ht="15.75" thickBot="1" x14ac:dyDescent="0.3">
      <c r="A174" s="17">
        <v>37741</v>
      </c>
      <c r="B174" s="21">
        <v>0.56999999999999995</v>
      </c>
      <c r="C174" s="22">
        <v>0.41839999999999999</v>
      </c>
      <c r="D174" s="20">
        <v>29.647998999999999</v>
      </c>
    </row>
    <row r="175" spans="1:4" ht="15.75" thickBot="1" x14ac:dyDescent="0.3">
      <c r="A175" s="17">
        <v>37772</v>
      </c>
      <c r="B175" s="21">
        <v>0.31</v>
      </c>
      <c r="C175" s="22">
        <v>0.46500000000000002</v>
      </c>
      <c r="D175" s="20">
        <v>30.057141000000001</v>
      </c>
    </row>
    <row r="176" spans="1:4" ht="15.75" thickBot="1" x14ac:dyDescent="0.3">
      <c r="A176" s="17">
        <v>37802</v>
      </c>
      <c r="B176" s="21">
        <v>-0.16</v>
      </c>
      <c r="C176" s="22">
        <v>0.41660000000000003</v>
      </c>
      <c r="D176" s="20">
        <v>30.354706</v>
      </c>
    </row>
    <row r="177" spans="1:4" ht="15.75" thickBot="1" x14ac:dyDescent="0.3">
      <c r="A177" s="17">
        <v>37833</v>
      </c>
      <c r="B177" s="21">
        <v>-0.08</v>
      </c>
      <c r="C177" s="22">
        <v>0.54649999999999999</v>
      </c>
      <c r="D177" s="20">
        <v>30.336493000000001</v>
      </c>
    </row>
    <row r="178" spans="1:4" ht="15.75" thickBot="1" x14ac:dyDescent="0.3">
      <c r="A178" s="17">
        <v>37864</v>
      </c>
      <c r="B178" s="21">
        <v>0.63</v>
      </c>
      <c r="C178" s="22">
        <v>0.40379999999999999</v>
      </c>
      <c r="D178" s="20">
        <v>30.348627</v>
      </c>
    </row>
    <row r="179" spans="1:4" ht="15.75" thickBot="1" x14ac:dyDescent="0.3">
      <c r="A179" s="17">
        <v>37894</v>
      </c>
      <c r="B179" s="21">
        <v>0.84</v>
      </c>
      <c r="C179" s="22">
        <v>0.33639999999999998</v>
      </c>
      <c r="D179" s="20">
        <v>30.403254</v>
      </c>
    </row>
    <row r="180" spans="1:4" ht="15.75" thickBot="1" x14ac:dyDescent="0.3">
      <c r="A180" s="17">
        <v>37925</v>
      </c>
      <c r="B180" s="21">
        <v>0.63</v>
      </c>
      <c r="C180" s="22">
        <v>0.32129999999999997</v>
      </c>
      <c r="D180" s="20">
        <v>30.652560000000001</v>
      </c>
    </row>
    <row r="181" spans="1:4" ht="15.75" thickBot="1" x14ac:dyDescent="0.3">
      <c r="A181" s="17">
        <v>37955</v>
      </c>
      <c r="B181" s="21">
        <v>0.27</v>
      </c>
      <c r="C181" s="22">
        <v>0.17760000000000001</v>
      </c>
      <c r="D181" s="20">
        <v>30.772103999999999</v>
      </c>
    </row>
    <row r="182" spans="1:4" ht="15.75" thickBot="1" x14ac:dyDescent="0.3">
      <c r="A182" s="17">
        <v>37986</v>
      </c>
      <c r="B182" s="21">
        <v>0.42</v>
      </c>
      <c r="C182" s="22">
        <v>0.18990000000000001</v>
      </c>
      <c r="D182" s="20">
        <v>30.885960000000001</v>
      </c>
    </row>
    <row r="183" spans="1:4" ht="15.75" thickBot="1" x14ac:dyDescent="0.3">
      <c r="A183" s="17">
        <v>38017</v>
      </c>
      <c r="B183" s="21">
        <v>0.65</v>
      </c>
      <c r="C183" s="22">
        <v>0.128</v>
      </c>
      <c r="D183" s="20">
        <v>31.052744000000001</v>
      </c>
    </row>
    <row r="184" spans="1:4" ht="15.75" thickBot="1" x14ac:dyDescent="0.3">
      <c r="A184" s="17">
        <v>38046</v>
      </c>
      <c r="B184" s="21">
        <v>0.19</v>
      </c>
      <c r="C184" s="22">
        <v>4.58E-2</v>
      </c>
      <c r="D184" s="20">
        <v>31.310480999999999</v>
      </c>
    </row>
    <row r="185" spans="1:4" ht="15.75" thickBot="1" x14ac:dyDescent="0.3">
      <c r="A185" s="17">
        <v>38077</v>
      </c>
      <c r="B185" s="21">
        <v>0.12</v>
      </c>
      <c r="C185" s="22">
        <v>0.17780000000000001</v>
      </c>
      <c r="D185" s="20">
        <v>31.432590999999999</v>
      </c>
    </row>
    <row r="186" spans="1:4" ht="15.75" thickBot="1" x14ac:dyDescent="0.3">
      <c r="A186" s="17">
        <v>38107</v>
      </c>
      <c r="B186" s="21">
        <v>0.28999999999999998</v>
      </c>
      <c r="C186" s="22">
        <v>8.7400000000000005E-2</v>
      </c>
      <c r="D186" s="20">
        <v>31.611756</v>
      </c>
    </row>
    <row r="187" spans="1:4" ht="15.75" thickBot="1" x14ac:dyDescent="0.3">
      <c r="A187" s="17">
        <v>38138</v>
      </c>
      <c r="B187" s="21">
        <v>0.56999999999999995</v>
      </c>
      <c r="C187" s="22">
        <v>0.15459999999999999</v>
      </c>
      <c r="D187" s="20">
        <v>31.741364000000001</v>
      </c>
    </row>
    <row r="188" spans="1:4" ht="15.75" thickBot="1" x14ac:dyDescent="0.3">
      <c r="A188" s="17">
        <v>38168</v>
      </c>
      <c r="B188" s="21">
        <v>0.92</v>
      </c>
      <c r="C188" s="22">
        <v>0.17610000000000001</v>
      </c>
      <c r="D188" s="20">
        <v>31.868328999999999</v>
      </c>
    </row>
    <row r="189" spans="1:4" ht="15.75" thickBot="1" x14ac:dyDescent="0.3">
      <c r="A189" s="17">
        <v>38199</v>
      </c>
      <c r="B189" s="21">
        <v>0.59</v>
      </c>
      <c r="C189" s="22">
        <v>0.19520000000000001</v>
      </c>
      <c r="D189" s="20">
        <v>32.027670000000001</v>
      </c>
    </row>
    <row r="190" spans="1:4" ht="15.75" thickBot="1" x14ac:dyDescent="0.3">
      <c r="A190" s="17">
        <v>38230</v>
      </c>
      <c r="B190" s="21">
        <v>0.99</v>
      </c>
      <c r="C190" s="22">
        <v>0.20050000000000001</v>
      </c>
      <c r="D190" s="20">
        <v>32.261471</v>
      </c>
    </row>
    <row r="191" spans="1:4" ht="15.75" thickBot="1" x14ac:dyDescent="0.3">
      <c r="A191" s="17">
        <v>38260</v>
      </c>
      <c r="B191" s="21">
        <v>0.21</v>
      </c>
      <c r="C191" s="22">
        <v>0.17280000000000001</v>
      </c>
      <c r="D191" s="20">
        <v>32.422778000000001</v>
      </c>
    </row>
    <row r="192" spans="1:4" ht="15.75" thickBot="1" x14ac:dyDescent="0.3">
      <c r="A192" s="17">
        <v>38291</v>
      </c>
      <c r="B192" s="21">
        <v>0.62</v>
      </c>
      <c r="C192" s="22">
        <v>0.1108</v>
      </c>
      <c r="D192" s="20">
        <v>32.477896000000001</v>
      </c>
    </row>
    <row r="193" spans="1:4" ht="15.75" thickBot="1" x14ac:dyDescent="0.3">
      <c r="A193" s="17">
        <v>38321</v>
      </c>
      <c r="B193" s="21">
        <v>0.56000000000000005</v>
      </c>
      <c r="C193" s="22">
        <v>0.11459999999999999</v>
      </c>
      <c r="D193" s="20">
        <v>32.533107999999999</v>
      </c>
    </row>
    <row r="194" spans="1:4" ht="15.75" thickBot="1" x14ac:dyDescent="0.3">
      <c r="A194" s="17">
        <v>38352</v>
      </c>
      <c r="B194" s="21">
        <v>0.67</v>
      </c>
      <c r="C194" s="22">
        <v>0.24</v>
      </c>
      <c r="D194" s="20">
        <v>32.676253000000003</v>
      </c>
    </row>
    <row r="195" spans="1:4" ht="15.75" thickBot="1" x14ac:dyDescent="0.3">
      <c r="A195" s="17">
        <v>38383</v>
      </c>
      <c r="B195" s="21">
        <v>0.56000000000000005</v>
      </c>
      <c r="C195" s="22">
        <v>0.188</v>
      </c>
      <c r="D195" s="20">
        <v>32.957267999999999</v>
      </c>
    </row>
    <row r="196" spans="1:4" ht="15.75" thickBot="1" x14ac:dyDescent="0.3">
      <c r="A196" s="17">
        <v>38411</v>
      </c>
      <c r="B196" s="21">
        <v>0.36</v>
      </c>
      <c r="C196" s="22">
        <v>9.6199999999999994E-2</v>
      </c>
      <c r="D196" s="20">
        <v>33.145124000000003</v>
      </c>
    </row>
    <row r="197" spans="1:4" ht="15.75" thickBot="1" x14ac:dyDescent="0.3">
      <c r="A197" s="17">
        <v>38442</v>
      </c>
      <c r="B197" s="21">
        <v>0.79</v>
      </c>
      <c r="C197" s="22">
        <v>0.26350000000000001</v>
      </c>
      <c r="D197" s="20">
        <v>33.290962</v>
      </c>
    </row>
    <row r="198" spans="1:4" ht="15.75" thickBot="1" x14ac:dyDescent="0.3">
      <c r="A198" s="17">
        <v>38472</v>
      </c>
      <c r="B198" s="21">
        <v>0.83</v>
      </c>
      <c r="C198" s="22">
        <v>0.20030000000000001</v>
      </c>
      <c r="D198" s="20">
        <v>33.533985999999999</v>
      </c>
    </row>
    <row r="199" spans="1:4" ht="15.75" thickBot="1" x14ac:dyDescent="0.3">
      <c r="A199" s="17">
        <v>38503</v>
      </c>
      <c r="B199" s="21">
        <v>0.35</v>
      </c>
      <c r="C199" s="22">
        <v>0.25269999999999998</v>
      </c>
      <c r="D199" s="20">
        <v>33.839145000000002</v>
      </c>
    </row>
    <row r="200" spans="1:4" ht="15.75" thickBot="1" x14ac:dyDescent="0.3">
      <c r="A200" s="17">
        <v>38533</v>
      </c>
      <c r="B200" s="21">
        <v>-0.2</v>
      </c>
      <c r="C200" s="22">
        <v>0.29930000000000001</v>
      </c>
      <c r="D200" s="20">
        <v>34.076019000000002</v>
      </c>
    </row>
    <row r="201" spans="1:4" ht="15.75" thickBot="1" x14ac:dyDescent="0.3">
      <c r="A201" s="17">
        <v>38564</v>
      </c>
      <c r="B201" s="21">
        <v>0.3</v>
      </c>
      <c r="C201" s="22">
        <v>0.25750000000000001</v>
      </c>
      <c r="D201" s="20">
        <v>34.038535000000003</v>
      </c>
    </row>
    <row r="202" spans="1:4" ht="15.75" thickBot="1" x14ac:dyDescent="0.3">
      <c r="A202" s="17">
        <v>38595</v>
      </c>
      <c r="B202" s="21">
        <v>-0.2</v>
      </c>
      <c r="C202" s="22">
        <v>0.34660000000000002</v>
      </c>
      <c r="D202" s="20">
        <v>34.048746000000001</v>
      </c>
    </row>
    <row r="203" spans="1:4" ht="15.75" thickBot="1" x14ac:dyDescent="0.3">
      <c r="A203" s="17">
        <v>38625</v>
      </c>
      <c r="B203" s="21">
        <v>0.44</v>
      </c>
      <c r="C203" s="22">
        <v>0.26369999999999999</v>
      </c>
      <c r="D203" s="20">
        <v>34.048746000000001</v>
      </c>
    </row>
    <row r="204" spans="1:4" ht="15.75" thickBot="1" x14ac:dyDescent="0.3">
      <c r="A204" s="17">
        <v>38656</v>
      </c>
      <c r="B204" s="21">
        <v>0.63</v>
      </c>
      <c r="C204" s="22">
        <v>0.21</v>
      </c>
      <c r="D204" s="20">
        <v>34.099818999999997</v>
      </c>
    </row>
    <row r="205" spans="1:4" ht="15.75" thickBot="1" x14ac:dyDescent="0.3">
      <c r="A205" s="17">
        <v>38686</v>
      </c>
      <c r="B205" s="21">
        <v>0.28999999999999998</v>
      </c>
      <c r="C205" s="22">
        <v>0.19289999999999999</v>
      </c>
      <c r="D205" s="20">
        <v>34.297597000000003</v>
      </c>
    </row>
    <row r="206" spans="1:4" ht="15.75" thickBot="1" x14ac:dyDescent="0.3">
      <c r="A206" s="17">
        <v>38717</v>
      </c>
      <c r="B206" s="21">
        <v>0.28999999999999998</v>
      </c>
      <c r="C206" s="22">
        <v>0.22689999999999999</v>
      </c>
      <c r="D206" s="20">
        <v>34.482804000000002</v>
      </c>
    </row>
    <row r="207" spans="1:4" ht="15.75" thickBot="1" x14ac:dyDescent="0.3">
      <c r="A207" s="17">
        <v>38748</v>
      </c>
      <c r="B207" s="21">
        <v>0.5</v>
      </c>
      <c r="C207" s="22">
        <v>0.2326</v>
      </c>
      <c r="D207" s="20">
        <v>34.620735000000003</v>
      </c>
    </row>
    <row r="208" spans="1:4" ht="15.75" thickBot="1" x14ac:dyDescent="0.3">
      <c r="A208" s="17">
        <v>38776</v>
      </c>
      <c r="B208" s="21">
        <v>-0.03</v>
      </c>
      <c r="C208" s="22">
        <v>7.2499999999999995E-2</v>
      </c>
      <c r="D208" s="20">
        <v>34.752293000000002</v>
      </c>
    </row>
    <row r="209" spans="1:4" ht="15.75" thickBot="1" x14ac:dyDescent="0.3">
      <c r="A209" s="17">
        <v>38807</v>
      </c>
      <c r="B209" s="21">
        <v>0.14000000000000001</v>
      </c>
      <c r="C209" s="22">
        <v>0.20730000000000001</v>
      </c>
      <c r="D209" s="20">
        <v>34.832222999999999</v>
      </c>
    </row>
    <row r="210" spans="1:4" ht="15.75" thickBot="1" x14ac:dyDescent="0.3">
      <c r="A210" s="17">
        <v>38837</v>
      </c>
      <c r="B210" s="21">
        <v>0.01</v>
      </c>
      <c r="C210" s="22">
        <v>8.5500000000000007E-2</v>
      </c>
      <c r="D210" s="20">
        <v>34.926270000000002</v>
      </c>
    </row>
    <row r="211" spans="1:4" ht="15.75" thickBot="1" x14ac:dyDescent="0.3">
      <c r="A211" s="17">
        <v>38868</v>
      </c>
      <c r="B211" s="21">
        <v>-0.22</v>
      </c>
      <c r="C211" s="22">
        <v>0.1888</v>
      </c>
      <c r="D211" s="20">
        <v>34.968181000000001</v>
      </c>
    </row>
    <row r="212" spans="1:4" ht="15.75" thickBot="1" x14ac:dyDescent="0.3">
      <c r="A212" s="17">
        <v>38898</v>
      </c>
      <c r="B212" s="21">
        <v>-0.31</v>
      </c>
      <c r="C212" s="22">
        <v>0.19370000000000001</v>
      </c>
      <c r="D212" s="20">
        <v>35.013638999999998</v>
      </c>
    </row>
    <row r="213" spans="1:4" ht="15.75" thickBot="1" x14ac:dyDescent="0.3">
      <c r="A213" s="17">
        <v>38929</v>
      </c>
      <c r="B213" s="21">
        <v>0.21</v>
      </c>
      <c r="C213" s="22">
        <v>0.17510000000000001</v>
      </c>
      <c r="D213" s="20">
        <v>34.989128999999998</v>
      </c>
    </row>
    <row r="214" spans="1:4" ht="15.75" thickBot="1" x14ac:dyDescent="0.3">
      <c r="A214" s="17">
        <v>38960</v>
      </c>
      <c r="B214" s="21">
        <v>0.12</v>
      </c>
      <c r="C214" s="22">
        <v>0.24360000000000001</v>
      </c>
      <c r="D214" s="20">
        <v>35.027616999999999</v>
      </c>
    </row>
    <row r="215" spans="1:4" ht="15.75" thickBot="1" x14ac:dyDescent="0.3">
      <c r="A215" s="17">
        <v>38990</v>
      </c>
      <c r="B215" s="21">
        <v>0.25</v>
      </c>
      <c r="C215" s="22">
        <v>0.15210000000000001</v>
      </c>
      <c r="D215" s="20">
        <v>35.020611000000002</v>
      </c>
    </row>
    <row r="216" spans="1:4" ht="15.75" thickBot="1" x14ac:dyDescent="0.3">
      <c r="A216" s="17">
        <v>39021</v>
      </c>
      <c r="B216" s="21">
        <v>0.39</v>
      </c>
      <c r="C216" s="22">
        <v>0.1875</v>
      </c>
      <c r="D216" s="20">
        <v>35.076642999999997</v>
      </c>
    </row>
    <row r="217" spans="1:4" ht="15.75" thickBot="1" x14ac:dyDescent="0.3">
      <c r="A217" s="17">
        <v>39051</v>
      </c>
      <c r="B217" s="21">
        <v>0.42</v>
      </c>
      <c r="C217" s="22">
        <v>0.12820000000000001</v>
      </c>
      <c r="D217" s="20">
        <v>35.227471999999999</v>
      </c>
    </row>
    <row r="218" spans="1:4" ht="15.75" thickBot="1" x14ac:dyDescent="0.3">
      <c r="A218" s="17">
        <v>39082</v>
      </c>
      <c r="B218" s="21">
        <v>1.04</v>
      </c>
      <c r="C218" s="22">
        <v>0.1522</v>
      </c>
      <c r="D218" s="20">
        <v>35.375427000000002</v>
      </c>
    </row>
    <row r="219" spans="1:4" ht="15.75" thickBot="1" x14ac:dyDescent="0.3">
      <c r="A219" s="17">
        <v>39113</v>
      </c>
      <c r="B219" s="21">
        <v>0.66</v>
      </c>
      <c r="C219" s="22">
        <v>0.21890000000000001</v>
      </c>
      <c r="D219" s="20">
        <v>35.594754000000002</v>
      </c>
    </row>
    <row r="220" spans="1:4" ht="15.75" thickBot="1" x14ac:dyDescent="0.3">
      <c r="A220" s="17">
        <v>39141</v>
      </c>
      <c r="B220" s="21">
        <v>0.33</v>
      </c>
      <c r="C220" s="22">
        <v>7.2099999999999997E-2</v>
      </c>
      <c r="D220" s="20">
        <v>35.769168000000001</v>
      </c>
    </row>
    <row r="221" spans="1:4" ht="15.75" thickBot="1" x14ac:dyDescent="0.3">
      <c r="A221" s="17">
        <v>39172</v>
      </c>
      <c r="B221" s="21">
        <v>0.11</v>
      </c>
      <c r="C221" s="22">
        <v>0.18759999999999999</v>
      </c>
      <c r="D221" s="20">
        <v>35.919398000000001</v>
      </c>
    </row>
    <row r="222" spans="1:4" ht="15.75" thickBot="1" x14ac:dyDescent="0.3">
      <c r="A222" s="17">
        <v>39202</v>
      </c>
      <c r="B222" s="21">
        <v>0.33</v>
      </c>
      <c r="C222" s="22">
        <v>0.12720000000000001</v>
      </c>
      <c r="D222" s="20">
        <v>36.077443000000002</v>
      </c>
    </row>
    <row r="223" spans="1:4" ht="15.75" thickBot="1" x14ac:dyDescent="0.3">
      <c r="A223" s="17">
        <v>39233</v>
      </c>
      <c r="B223" s="21">
        <v>0.36</v>
      </c>
      <c r="C223" s="22">
        <v>0.16889999999999999</v>
      </c>
      <c r="D223" s="20">
        <v>36.171244000000002</v>
      </c>
    </row>
    <row r="224" spans="1:4" ht="15.75" thickBot="1" x14ac:dyDescent="0.3">
      <c r="A224" s="17">
        <v>39263</v>
      </c>
      <c r="B224" s="21">
        <v>0.55000000000000004</v>
      </c>
      <c r="C224" s="22">
        <v>9.5399999999999999E-2</v>
      </c>
      <c r="D224" s="20">
        <v>36.265289000000003</v>
      </c>
    </row>
    <row r="225" spans="1:4" ht="15.75" thickBot="1" x14ac:dyDescent="0.3">
      <c r="A225" s="17">
        <v>39294</v>
      </c>
      <c r="B225" s="21">
        <v>0.27</v>
      </c>
      <c r="C225" s="22">
        <v>0.1469</v>
      </c>
      <c r="D225" s="20">
        <v>36.377710999999998</v>
      </c>
    </row>
    <row r="226" spans="1:4" ht="15.75" thickBot="1" x14ac:dyDescent="0.3">
      <c r="A226" s="17">
        <v>39325</v>
      </c>
      <c r="B226" s="21">
        <v>7.0000000000000007E-2</v>
      </c>
      <c r="C226" s="22">
        <v>0.14660000000000001</v>
      </c>
      <c r="D226" s="20">
        <v>36.494118999999998</v>
      </c>
    </row>
    <row r="227" spans="1:4" ht="15.75" thickBot="1" x14ac:dyDescent="0.3">
      <c r="A227" s="17">
        <v>39355</v>
      </c>
      <c r="B227" s="21">
        <v>0.24</v>
      </c>
      <c r="C227" s="22">
        <v>3.5200000000000002E-2</v>
      </c>
      <c r="D227" s="20">
        <v>36.709434000000002</v>
      </c>
    </row>
    <row r="228" spans="1:4" ht="15.75" thickBot="1" x14ac:dyDescent="0.3">
      <c r="A228" s="17">
        <v>39386</v>
      </c>
      <c r="B228" s="21">
        <v>0.08</v>
      </c>
      <c r="C228" s="22">
        <v>0.1142</v>
      </c>
      <c r="D228" s="20">
        <v>36.801206999999998</v>
      </c>
    </row>
    <row r="229" spans="1:4" ht="15.75" thickBot="1" x14ac:dyDescent="0.3">
      <c r="A229" s="17">
        <v>39416</v>
      </c>
      <c r="B229" s="21">
        <v>0.47</v>
      </c>
      <c r="C229" s="22">
        <v>5.8999999999999997E-2</v>
      </c>
      <c r="D229" s="20">
        <v>36.911610000000003</v>
      </c>
    </row>
    <row r="230" spans="1:4" ht="15.75" thickBot="1" x14ac:dyDescent="0.3">
      <c r="A230" s="17">
        <v>39447</v>
      </c>
      <c r="B230" s="21">
        <v>0.82</v>
      </c>
      <c r="C230" s="22">
        <v>6.4000000000000001E-2</v>
      </c>
      <c r="D230" s="20">
        <v>37.070329000000001</v>
      </c>
    </row>
    <row r="231" spans="1:4" ht="15.75" thickBot="1" x14ac:dyDescent="0.3">
      <c r="A231" s="17">
        <v>39478</v>
      </c>
      <c r="B231" s="21">
        <v>0.52</v>
      </c>
      <c r="C231" s="22">
        <v>0.10100000000000001</v>
      </c>
      <c r="D231" s="20">
        <v>37.429910999999997</v>
      </c>
    </row>
    <row r="232" spans="1:4" ht="15.75" thickBot="1" x14ac:dyDescent="0.3">
      <c r="A232" s="17">
        <v>39507</v>
      </c>
      <c r="B232" s="21">
        <v>0.19</v>
      </c>
      <c r="C232" s="22">
        <v>2.4299999999999999E-2</v>
      </c>
      <c r="D232" s="20">
        <v>37.688177000000003</v>
      </c>
    </row>
    <row r="233" spans="1:4" ht="15.75" thickBot="1" x14ac:dyDescent="0.3">
      <c r="A233" s="17">
        <v>39538</v>
      </c>
      <c r="B233" s="21">
        <v>0.31</v>
      </c>
      <c r="C233" s="22">
        <v>4.0899999999999999E-2</v>
      </c>
      <c r="D233" s="20">
        <v>37.869079999999997</v>
      </c>
    </row>
    <row r="234" spans="1:4" ht="15.75" thickBot="1" x14ac:dyDescent="0.3">
      <c r="A234" s="17">
        <v>39568</v>
      </c>
      <c r="B234" s="21">
        <v>0.54</v>
      </c>
      <c r="C234" s="22">
        <v>9.5500000000000002E-2</v>
      </c>
      <c r="D234" s="20">
        <v>38.062212000000002</v>
      </c>
    </row>
    <row r="235" spans="1:4" ht="15.75" thickBot="1" x14ac:dyDescent="0.3">
      <c r="A235" s="17">
        <v>39599</v>
      </c>
      <c r="B235" s="21">
        <v>1.23</v>
      </c>
      <c r="C235" s="22">
        <v>7.3599999999999999E-2</v>
      </c>
      <c r="D235" s="20">
        <v>38.305810000000001</v>
      </c>
    </row>
    <row r="236" spans="1:4" ht="15.75" thickBot="1" x14ac:dyDescent="0.3">
      <c r="A236" s="17">
        <v>39629</v>
      </c>
      <c r="B236" s="21">
        <v>0.96</v>
      </c>
      <c r="C236" s="22">
        <v>0.11459999999999999</v>
      </c>
      <c r="D236" s="20">
        <v>38.673544999999997</v>
      </c>
    </row>
    <row r="237" spans="1:4" ht="15.75" thickBot="1" x14ac:dyDescent="0.3">
      <c r="A237" s="17">
        <v>39660</v>
      </c>
      <c r="B237" s="21">
        <v>0.45</v>
      </c>
      <c r="C237" s="22">
        <v>0.19139999999999999</v>
      </c>
      <c r="D237" s="20">
        <v>39.025474000000003</v>
      </c>
    </row>
    <row r="238" spans="1:4" ht="15.75" thickBot="1" x14ac:dyDescent="0.3">
      <c r="A238" s="17">
        <v>39691</v>
      </c>
      <c r="B238" s="21">
        <v>0.38</v>
      </c>
      <c r="C238" s="22">
        <v>0.15740000000000001</v>
      </c>
      <c r="D238" s="20">
        <v>39.251821</v>
      </c>
    </row>
    <row r="239" spans="1:4" ht="15.75" thickBot="1" x14ac:dyDescent="0.3">
      <c r="A239" s="17">
        <v>39721</v>
      </c>
      <c r="B239" s="21">
        <v>0.38</v>
      </c>
      <c r="C239" s="22">
        <v>0.19700000000000001</v>
      </c>
      <c r="D239" s="20">
        <v>39.334249</v>
      </c>
    </row>
    <row r="240" spans="1:4" ht="15.75" thickBot="1" x14ac:dyDescent="0.3">
      <c r="A240" s="17">
        <v>39752</v>
      </c>
      <c r="B240" s="21">
        <v>0.5</v>
      </c>
      <c r="C240" s="22">
        <v>0.25059999999999999</v>
      </c>
      <c r="D240" s="20">
        <v>39.393250000000002</v>
      </c>
    </row>
    <row r="241" spans="1:4" ht="15.75" thickBot="1" x14ac:dyDescent="0.3">
      <c r="A241" s="17">
        <v>39782</v>
      </c>
      <c r="B241" s="21">
        <v>0.39</v>
      </c>
      <c r="C241" s="22">
        <v>0.1618</v>
      </c>
      <c r="D241" s="20">
        <v>39.590215999999998</v>
      </c>
    </row>
    <row r="242" spans="1:4" ht="15.75" thickBot="1" x14ac:dyDescent="0.3">
      <c r="A242" s="17">
        <v>39813</v>
      </c>
      <c r="B242" s="21">
        <v>0.16</v>
      </c>
      <c r="C242" s="22">
        <v>0.21490000000000001</v>
      </c>
      <c r="D242" s="20">
        <v>39.740658000000003</v>
      </c>
    </row>
    <row r="243" spans="1:4" ht="15.75" thickBot="1" x14ac:dyDescent="0.3">
      <c r="A243" s="17">
        <v>39844</v>
      </c>
      <c r="B243" s="21">
        <v>0.46</v>
      </c>
      <c r="C243" s="22">
        <v>0.184</v>
      </c>
      <c r="D243" s="20">
        <v>39.855905</v>
      </c>
    </row>
    <row r="244" spans="1:4" ht="15.75" thickBot="1" x14ac:dyDescent="0.3">
      <c r="A244" s="17">
        <v>39872</v>
      </c>
      <c r="B244" s="21">
        <v>0.27</v>
      </c>
      <c r="C244" s="22">
        <v>4.5100000000000001E-2</v>
      </c>
      <c r="D244" s="20">
        <v>40.110982</v>
      </c>
    </row>
    <row r="245" spans="1:4" ht="15.75" thickBot="1" x14ac:dyDescent="0.3">
      <c r="A245" s="17">
        <v>39903</v>
      </c>
      <c r="B245" s="21">
        <v>0.4</v>
      </c>
      <c r="C245" s="22">
        <v>0.14380000000000001</v>
      </c>
      <c r="D245" s="20">
        <v>40.235326000000001</v>
      </c>
    </row>
    <row r="246" spans="1:4" ht="15.75" thickBot="1" x14ac:dyDescent="0.3">
      <c r="A246" s="17">
        <v>39933</v>
      </c>
      <c r="B246" s="21">
        <v>0.31</v>
      </c>
      <c r="C246" s="22">
        <v>4.5400000000000003E-2</v>
      </c>
      <c r="D246" s="20">
        <v>40.315795999999999</v>
      </c>
    </row>
    <row r="247" spans="1:4" ht="15.75" thickBot="1" x14ac:dyDescent="0.3">
      <c r="A247" s="17">
        <v>39964</v>
      </c>
      <c r="B247" s="21">
        <v>0.33</v>
      </c>
      <c r="C247" s="22">
        <v>4.4900000000000002E-2</v>
      </c>
      <c r="D247" s="20">
        <v>40.537531999999999</v>
      </c>
    </row>
    <row r="248" spans="1:4" ht="15.75" thickBot="1" x14ac:dyDescent="0.3">
      <c r="A248" s="17">
        <v>39994</v>
      </c>
      <c r="B248" s="21">
        <v>0.13</v>
      </c>
      <c r="C248" s="22">
        <v>6.5600000000000006E-2</v>
      </c>
      <c r="D248" s="20">
        <v>40.780757000000001</v>
      </c>
    </row>
    <row r="249" spans="1:4" ht="15.75" thickBot="1" x14ac:dyDescent="0.3">
      <c r="A249" s="17">
        <v>40025</v>
      </c>
      <c r="B249" s="21">
        <v>0.33</v>
      </c>
      <c r="C249" s="22">
        <v>0.1051</v>
      </c>
      <c r="D249" s="20">
        <v>40.952036</v>
      </c>
    </row>
    <row r="250" spans="1:4" ht="15.75" thickBot="1" x14ac:dyDescent="0.3">
      <c r="A250" s="17">
        <v>40056</v>
      </c>
      <c r="B250" s="21">
        <v>0.48</v>
      </c>
      <c r="C250" s="22">
        <v>1.9699999999999999E-2</v>
      </c>
      <c r="D250" s="20">
        <v>41.046225</v>
      </c>
    </row>
    <row r="251" spans="1:4" ht="15.75" thickBot="1" x14ac:dyDescent="0.3">
      <c r="A251" s="17">
        <v>40086</v>
      </c>
      <c r="B251" s="21">
        <v>0.16</v>
      </c>
      <c r="C251" s="22">
        <v>0</v>
      </c>
      <c r="D251" s="20">
        <v>41.079061000000003</v>
      </c>
    </row>
    <row r="252" spans="1:4" ht="15.75" thickBot="1" x14ac:dyDescent="0.3">
      <c r="A252" s="17">
        <v>40117</v>
      </c>
      <c r="B252" s="21">
        <v>0.25</v>
      </c>
      <c r="C252" s="22">
        <v>0</v>
      </c>
      <c r="D252" s="20">
        <v>41.144787000000001</v>
      </c>
    </row>
    <row r="253" spans="1:4" ht="15.75" thickBot="1" x14ac:dyDescent="0.3">
      <c r="A253" s="17">
        <v>40147</v>
      </c>
      <c r="B253" s="21">
        <v>0.28999999999999998</v>
      </c>
      <c r="C253" s="22">
        <v>0</v>
      </c>
      <c r="D253" s="20">
        <v>41.243533999999997</v>
      </c>
    </row>
    <row r="254" spans="1:4" ht="15.75" thickBot="1" x14ac:dyDescent="0.3">
      <c r="A254" s="17">
        <v>40178</v>
      </c>
      <c r="B254" s="21">
        <v>0.18</v>
      </c>
      <c r="C254" s="22">
        <v>5.33E-2</v>
      </c>
      <c r="D254" s="20">
        <v>41.396135000000001</v>
      </c>
    </row>
    <row r="255" spans="1:4" ht="15.75" thickBot="1" x14ac:dyDescent="0.3">
      <c r="A255" s="17">
        <v>40209</v>
      </c>
      <c r="B255" s="21">
        <v>1.34</v>
      </c>
      <c r="C255" s="22">
        <v>0</v>
      </c>
      <c r="D255" s="20">
        <v>41.495485000000002</v>
      </c>
    </row>
    <row r="256" spans="1:4" ht="15.75" thickBot="1" x14ac:dyDescent="0.3">
      <c r="A256" s="17">
        <v>40237</v>
      </c>
      <c r="B256" s="21">
        <v>0.74</v>
      </c>
      <c r="C256" s="22">
        <v>0</v>
      </c>
      <c r="D256" s="20">
        <v>41.860644999999998</v>
      </c>
    </row>
    <row r="257" spans="1:4" ht="15.75" thickBot="1" x14ac:dyDescent="0.3">
      <c r="A257" s="17">
        <v>40268</v>
      </c>
      <c r="B257" s="21">
        <v>0.34</v>
      </c>
      <c r="C257" s="22">
        <v>7.9200000000000007E-2</v>
      </c>
      <c r="D257" s="20">
        <v>42.153669000000001</v>
      </c>
    </row>
    <row r="258" spans="1:4" ht="15.75" thickBot="1" x14ac:dyDescent="0.3">
      <c r="A258" s="17">
        <v>40298</v>
      </c>
      <c r="B258" s="21">
        <v>0.39</v>
      </c>
      <c r="C258" s="22">
        <v>0</v>
      </c>
      <c r="D258" s="20">
        <v>42.452959999999997</v>
      </c>
    </row>
    <row r="259" spans="1:4" ht="15.75" thickBot="1" x14ac:dyDescent="0.3">
      <c r="A259" s="17">
        <v>40329</v>
      </c>
      <c r="B259" s="21">
        <v>0.22</v>
      </c>
      <c r="C259" s="22">
        <v>5.0999999999999997E-2</v>
      </c>
      <c r="D259" s="20">
        <v>42.762866000000002</v>
      </c>
    </row>
    <row r="260" spans="1:4" ht="15.75" thickBot="1" x14ac:dyDescent="0.3">
      <c r="A260" s="17">
        <v>40359</v>
      </c>
      <c r="B260" s="21">
        <v>0.04</v>
      </c>
      <c r="C260" s="22">
        <v>5.8900000000000001E-2</v>
      </c>
      <c r="D260" s="20">
        <v>42.946745999999997</v>
      </c>
    </row>
    <row r="261" spans="1:4" ht="15.75" thickBot="1" x14ac:dyDescent="0.3">
      <c r="A261" s="17">
        <v>40390</v>
      </c>
      <c r="B261" s="21">
        <v>0.17</v>
      </c>
      <c r="C261" s="22">
        <v>0.11509999999999999</v>
      </c>
      <c r="D261" s="20">
        <v>42.899504</v>
      </c>
    </row>
    <row r="262" spans="1:4" ht="15.75" thickBot="1" x14ac:dyDescent="0.3">
      <c r="A262" s="17">
        <v>40421</v>
      </c>
      <c r="B262" s="21">
        <v>0.17</v>
      </c>
      <c r="C262" s="22">
        <v>9.0899999999999995E-2</v>
      </c>
      <c r="D262" s="20">
        <v>42.869473999999997</v>
      </c>
    </row>
    <row r="263" spans="1:4" ht="15.75" thickBot="1" x14ac:dyDescent="0.3">
      <c r="A263" s="17">
        <v>40451</v>
      </c>
      <c r="B263" s="21">
        <v>0.53</v>
      </c>
      <c r="C263" s="22">
        <v>7.0199999999999999E-2</v>
      </c>
      <c r="D263" s="20">
        <v>42.839464999999997</v>
      </c>
    </row>
    <row r="264" spans="1:4" ht="15.75" thickBot="1" x14ac:dyDescent="0.3">
      <c r="A264" s="17">
        <v>40482</v>
      </c>
      <c r="B264" s="21">
        <v>1.04</v>
      </c>
      <c r="C264" s="22">
        <v>4.7199999999999999E-2</v>
      </c>
      <c r="D264" s="20">
        <v>43.070798000000003</v>
      </c>
    </row>
    <row r="265" spans="1:4" ht="15.75" thickBot="1" x14ac:dyDescent="0.3">
      <c r="A265" s="17">
        <v>40512</v>
      </c>
      <c r="B265" s="21">
        <v>0.72</v>
      </c>
      <c r="C265" s="22">
        <v>3.3599999999999998E-2</v>
      </c>
      <c r="D265" s="20">
        <v>43.467049000000003</v>
      </c>
    </row>
    <row r="266" spans="1:4" ht="15.75" thickBot="1" x14ac:dyDescent="0.3">
      <c r="A266" s="17">
        <v>40543</v>
      </c>
      <c r="B266" s="21">
        <v>0.54</v>
      </c>
      <c r="C266" s="22">
        <v>0.1406</v>
      </c>
      <c r="D266" s="20">
        <v>43.914758999999997</v>
      </c>
    </row>
    <row r="267" spans="1:4" ht="15.75" thickBot="1" x14ac:dyDescent="0.3">
      <c r="A267" s="17">
        <v>40574</v>
      </c>
      <c r="B267" s="21">
        <v>1.1499999999999999</v>
      </c>
      <c r="C267" s="22">
        <v>7.1499999999999994E-2</v>
      </c>
      <c r="D267" s="20">
        <v>44.178246999999999</v>
      </c>
    </row>
    <row r="268" spans="1:4" ht="15.75" thickBot="1" x14ac:dyDescent="0.3">
      <c r="A268" s="17">
        <v>40602</v>
      </c>
      <c r="B268" s="21">
        <v>0.6</v>
      </c>
      <c r="C268" s="22">
        <v>5.2400000000000002E-2</v>
      </c>
      <c r="D268" s="20">
        <v>44.593522</v>
      </c>
    </row>
    <row r="269" spans="1:4" ht="15.75" thickBot="1" x14ac:dyDescent="0.3">
      <c r="A269" s="17">
        <v>40633</v>
      </c>
      <c r="B269" s="21">
        <v>0.35</v>
      </c>
      <c r="C269" s="22">
        <v>0.1212</v>
      </c>
      <c r="D269" s="20">
        <v>44.834327000000002</v>
      </c>
    </row>
    <row r="270" spans="1:4" ht="15.75" thickBot="1" x14ac:dyDescent="0.3">
      <c r="A270" s="17">
        <v>40663</v>
      </c>
      <c r="B270" s="21">
        <v>0.35</v>
      </c>
      <c r="C270" s="22">
        <v>0.1212</v>
      </c>
      <c r="D270" s="20">
        <v>45.130232999999997</v>
      </c>
    </row>
    <row r="271" spans="1:4" ht="15.75" thickBot="1" x14ac:dyDescent="0.3">
      <c r="A271" s="17">
        <v>40694</v>
      </c>
      <c r="B271" s="21">
        <v>0.35</v>
      </c>
      <c r="C271" s="22">
        <v>0.1212</v>
      </c>
      <c r="D271" s="20">
        <v>45.455170000000003</v>
      </c>
    </row>
    <row r="272" spans="1:4" ht="15.75" thickBot="1" x14ac:dyDescent="0.3">
      <c r="A272" s="17">
        <v>40724</v>
      </c>
      <c r="B272" s="21">
        <v>0.35</v>
      </c>
      <c r="C272" s="22">
        <v>0.1212</v>
      </c>
      <c r="D272" s="20">
        <v>45.714264</v>
      </c>
    </row>
    <row r="273" spans="1:4" ht="15.75" thickBot="1" x14ac:dyDescent="0.3">
      <c r="A273" s="17">
        <v>40755</v>
      </c>
      <c r="B273" s="21">
        <v>0.35</v>
      </c>
      <c r="C273" s="22">
        <v>0.1212</v>
      </c>
      <c r="D273" s="20">
        <v>45.814835000000002</v>
      </c>
    </row>
    <row r="274" spans="1:4" ht="15.75" thickBot="1" x14ac:dyDescent="0.3">
      <c r="A274" s="17">
        <v>40786</v>
      </c>
      <c r="B274" s="21">
        <v>0.35</v>
      </c>
      <c r="C274" s="22">
        <v>0.1212</v>
      </c>
      <c r="D274" s="20">
        <v>45.814835000000002</v>
      </c>
    </row>
    <row r="275" spans="1:4" ht="15.75" thickBot="1" x14ac:dyDescent="0.3">
      <c r="A275" s="17">
        <v>40816</v>
      </c>
      <c r="B275" s="21">
        <v>0.35</v>
      </c>
      <c r="C275" s="22">
        <v>0.1212</v>
      </c>
      <c r="D275" s="20">
        <v>46.007257000000003</v>
      </c>
    </row>
    <row r="276" spans="1:4" ht="15.75" thickBot="1" x14ac:dyDescent="0.3">
      <c r="A276" s="17">
        <v>40847</v>
      </c>
      <c r="B276" s="21">
        <v>0.35</v>
      </c>
      <c r="C276" s="22">
        <v>0.1212</v>
      </c>
      <c r="D276" s="20">
        <v>46.214289000000001</v>
      </c>
    </row>
    <row r="277" spans="1:4" ht="15.75" thickBot="1" x14ac:dyDescent="0.3">
      <c r="A277" s="17">
        <v>40877</v>
      </c>
      <c r="B277" s="21">
        <v>0.35</v>
      </c>
      <c r="C277" s="22">
        <v>0.1212</v>
      </c>
      <c r="D277" s="20">
        <v>46.362174000000003</v>
      </c>
    </row>
    <row r="278" spans="1:4" ht="15.75" thickBot="1" x14ac:dyDescent="0.3">
      <c r="A278" s="17">
        <v>40908</v>
      </c>
      <c r="B278" s="21">
        <v>0.35</v>
      </c>
      <c r="C278" s="22">
        <v>0.1212</v>
      </c>
      <c r="D278" s="20">
        <v>46.626438</v>
      </c>
    </row>
    <row r="279" spans="1:4" ht="15.75" thickBot="1" x14ac:dyDescent="0.3">
      <c r="A279" s="17">
        <v>40939</v>
      </c>
      <c r="B279" s="21">
        <v>0.35</v>
      </c>
      <c r="C279" s="22">
        <v>0.1212</v>
      </c>
      <c r="D279" s="20">
        <v>46.864232000000001</v>
      </c>
    </row>
    <row r="280" spans="1:4" ht="15.75" thickBot="1" x14ac:dyDescent="0.3">
      <c r="A280" s="17">
        <v>40968</v>
      </c>
      <c r="B280" s="21">
        <v>0.35</v>
      </c>
      <c r="C280" s="22">
        <v>0.1212</v>
      </c>
      <c r="D280" s="20">
        <v>47.103239000000002</v>
      </c>
    </row>
    <row r="281" spans="1:4" ht="15.75" thickBot="1" x14ac:dyDescent="0.3">
      <c r="A281" s="17">
        <v>40999</v>
      </c>
      <c r="B281" s="21">
        <v>0.35</v>
      </c>
      <c r="C281" s="22">
        <v>0.1212</v>
      </c>
      <c r="D281" s="20">
        <v>47.286940999999999</v>
      </c>
    </row>
    <row r="282" spans="1:4" ht="15.75" thickBot="1" x14ac:dyDescent="0.3">
      <c r="A282" s="17">
        <v>41029</v>
      </c>
      <c r="B282" s="21">
        <v>0.35</v>
      </c>
      <c r="C282" s="22">
        <v>0.1212</v>
      </c>
      <c r="D282" s="20">
        <v>47.372056999999998</v>
      </c>
    </row>
    <row r="283" spans="1:4" ht="15.75" thickBot="1" x14ac:dyDescent="0.3">
      <c r="A283" s="17">
        <v>41060</v>
      </c>
      <c r="B283" s="21">
        <v>0.35</v>
      </c>
      <c r="C283" s="22">
        <v>0.1212</v>
      </c>
      <c r="D283" s="20">
        <v>47.675238</v>
      </c>
    </row>
    <row r="284" spans="1:4" ht="15.75" thickBot="1" x14ac:dyDescent="0.3">
      <c r="A284" s="17">
        <v>41090</v>
      </c>
      <c r="B284" s="21">
        <v>0.35</v>
      </c>
      <c r="C284" s="22">
        <v>0.1212</v>
      </c>
      <c r="D284" s="20">
        <v>47.937451000000003</v>
      </c>
    </row>
    <row r="285" spans="1:4" ht="15.75" thickBot="1" x14ac:dyDescent="0.3">
      <c r="A285" s="17">
        <v>41121</v>
      </c>
      <c r="B285" s="21">
        <v>0.35</v>
      </c>
      <c r="C285" s="22">
        <v>0.1212</v>
      </c>
      <c r="D285" s="20">
        <v>48.062088000000003</v>
      </c>
    </row>
    <row r="286" spans="1:4" ht="15.75" thickBot="1" x14ac:dyDescent="0.3">
      <c r="A286" s="17">
        <v>41152</v>
      </c>
      <c r="B286" s="21">
        <v>0.35</v>
      </c>
      <c r="C286" s="22">
        <v>0.1212</v>
      </c>
      <c r="D286" s="20">
        <v>48.268754000000001</v>
      </c>
    </row>
    <row r="287" spans="1:4" ht="15.75" thickBot="1" x14ac:dyDescent="0.3">
      <c r="A287" s="17">
        <v>41182</v>
      </c>
      <c r="B287" s="21">
        <v>0.35</v>
      </c>
      <c r="C287" s="22">
        <v>0.1212</v>
      </c>
      <c r="D287" s="20">
        <v>48.485962999999998</v>
      </c>
    </row>
    <row r="288" spans="1:4" ht="15.75" thickBot="1" x14ac:dyDescent="0.3">
      <c r="A288" s="17">
        <v>41213</v>
      </c>
      <c r="B288" s="21">
        <v>0.35</v>
      </c>
      <c r="C288" s="22">
        <v>0.1212</v>
      </c>
      <c r="D288" s="20">
        <v>48.791423999999999</v>
      </c>
    </row>
    <row r="289" spans="1:4" ht="15.75" thickBot="1" x14ac:dyDescent="0.3">
      <c r="A289" s="17">
        <v>41243</v>
      </c>
      <c r="B289" s="21">
        <v>0.35</v>
      </c>
      <c r="C289" s="22">
        <v>0.1212</v>
      </c>
      <c r="D289" s="20">
        <v>49.137842999999997</v>
      </c>
    </row>
    <row r="290" spans="1:4" ht="15.75" thickBot="1" x14ac:dyDescent="0.3">
      <c r="A290" s="17">
        <v>41274</v>
      </c>
      <c r="B290" s="21">
        <v>0.35</v>
      </c>
      <c r="C290" s="22">
        <v>0.1212</v>
      </c>
      <c r="D290" s="20">
        <v>49.403187000000003</v>
      </c>
    </row>
    <row r="291" spans="1:4" ht="15.75" thickBot="1" x14ac:dyDescent="0.3">
      <c r="A291" s="17">
        <v>41305</v>
      </c>
      <c r="B291" s="21">
        <v>0.35</v>
      </c>
      <c r="C291" s="22">
        <v>0.1212</v>
      </c>
      <c r="D291" s="20">
        <v>49.768770000000004</v>
      </c>
    </row>
    <row r="292" spans="1:4" ht="15.75" thickBot="1" x14ac:dyDescent="0.3">
      <c r="A292" s="17">
        <v>41333</v>
      </c>
      <c r="B292" s="21">
        <v>0.35</v>
      </c>
      <c r="C292" s="22">
        <v>0.1212</v>
      </c>
      <c r="D292" s="20">
        <v>50.226641999999998</v>
      </c>
    </row>
    <row r="293" spans="1:4" ht="15.75" thickBot="1" x14ac:dyDescent="0.3">
      <c r="A293" s="17">
        <v>41364</v>
      </c>
      <c r="B293" s="21">
        <v>0.35</v>
      </c>
      <c r="C293" s="22">
        <v>0.1212</v>
      </c>
      <c r="D293" s="20">
        <v>50.487819999999999</v>
      </c>
    </row>
    <row r="294" spans="1:4" ht="15.75" thickBot="1" x14ac:dyDescent="0.3">
      <c r="A294" s="17">
        <v>41394</v>
      </c>
      <c r="B294" s="21">
        <v>0.35</v>
      </c>
      <c r="C294" s="22">
        <v>0.1212</v>
      </c>
      <c r="D294" s="20">
        <v>50.790745999999999</v>
      </c>
    </row>
    <row r="295" spans="1:4" ht="15.75" thickBot="1" x14ac:dyDescent="0.3">
      <c r="A295" s="17">
        <v>41425</v>
      </c>
      <c r="B295" s="21">
        <v>0.35</v>
      </c>
      <c r="C295" s="22">
        <v>0.1212</v>
      </c>
      <c r="D295" s="20">
        <v>51.090411000000003</v>
      </c>
    </row>
    <row r="296" spans="1:4" ht="15.75" thickBot="1" x14ac:dyDescent="0.3">
      <c r="A296" s="17">
        <v>41455</v>
      </c>
      <c r="B296" s="21">
        <v>0.35</v>
      </c>
      <c r="C296" s="22">
        <v>0.1212</v>
      </c>
      <c r="D296" s="20">
        <v>51.269227000000001</v>
      </c>
    </row>
    <row r="297" spans="1:4" ht="15.75" thickBot="1" x14ac:dyDescent="0.3">
      <c r="A297" s="17">
        <v>41486</v>
      </c>
      <c r="B297" s="21">
        <v>0.35</v>
      </c>
      <c r="C297" s="22">
        <v>0.1212</v>
      </c>
      <c r="D297" s="20">
        <v>51.412779999999998</v>
      </c>
    </row>
    <row r="298" spans="1:4" ht="15.75" thickBot="1" x14ac:dyDescent="0.3">
      <c r="A298" s="17">
        <v>41517</v>
      </c>
      <c r="B298" s="21">
        <v>0.35</v>
      </c>
      <c r="C298" s="22">
        <v>0.1212</v>
      </c>
      <c r="D298" s="20">
        <v>51.345942999999998</v>
      </c>
    </row>
    <row r="299" spans="1:4" ht="15.75" thickBot="1" x14ac:dyDescent="0.3">
      <c r="A299" s="17">
        <v>41547</v>
      </c>
      <c r="B299" s="21">
        <v>0.35</v>
      </c>
      <c r="C299" s="22">
        <v>0.1212</v>
      </c>
      <c r="D299" s="20">
        <v>51.428095999999996</v>
      </c>
    </row>
    <row r="300" spans="1:4" ht="15.75" thickBot="1" x14ac:dyDescent="0.3">
      <c r="A300" s="17">
        <v>41578</v>
      </c>
      <c r="B300" s="21">
        <v>0.35</v>
      </c>
      <c r="C300" s="22">
        <v>0.1212</v>
      </c>
      <c r="D300" s="20">
        <v>51.566951000000003</v>
      </c>
    </row>
    <row r="301" spans="1:4" ht="15.75" thickBot="1" x14ac:dyDescent="0.3">
      <c r="A301" s="17">
        <v>41608</v>
      </c>
      <c r="B301" s="21">
        <v>0.35</v>
      </c>
      <c r="C301" s="22">
        <v>0.1212</v>
      </c>
      <c r="D301" s="20">
        <v>51.881509000000001</v>
      </c>
    </row>
    <row r="302" spans="1:4" ht="15.75" thickBot="1" x14ac:dyDescent="0.3">
      <c r="A302" s="17">
        <v>41639</v>
      </c>
      <c r="B302" s="21">
        <v>0.35</v>
      </c>
      <c r="C302" s="22">
        <v>0.1212</v>
      </c>
      <c r="D302" s="20">
        <v>52.161669000000003</v>
      </c>
    </row>
    <row r="303" spans="1:4" ht="15.75" thickBot="1" x14ac:dyDescent="0.3">
      <c r="A303" s="17">
        <v>41670</v>
      </c>
      <c r="B303" s="21">
        <v>0.35</v>
      </c>
      <c r="C303" s="22">
        <v>0.1212</v>
      </c>
      <c r="D303" s="20">
        <v>52.537233000000001</v>
      </c>
    </row>
    <row r="304" spans="1:4" ht="15.75" thickBot="1" x14ac:dyDescent="0.3">
      <c r="A304" s="17">
        <v>41698</v>
      </c>
      <c r="B304" s="21">
        <v>0.35</v>
      </c>
      <c r="C304" s="22">
        <v>0.1212</v>
      </c>
      <c r="D304" s="20">
        <v>52.868217000000001</v>
      </c>
    </row>
    <row r="305" spans="1:4" ht="15.75" thickBot="1" x14ac:dyDescent="0.3">
      <c r="A305" s="17">
        <v>41729</v>
      </c>
      <c r="B305" s="21">
        <v>0.35</v>
      </c>
      <c r="C305" s="22">
        <v>0.1212</v>
      </c>
      <c r="D305" s="20">
        <v>53.206572999999999</v>
      </c>
    </row>
    <row r="306" spans="1:4" ht="15.75" thickBot="1" x14ac:dyDescent="0.3">
      <c r="A306" s="17">
        <v>41759</v>
      </c>
      <c r="B306" s="21">
        <v>0.35</v>
      </c>
      <c r="C306" s="22">
        <v>0.1212</v>
      </c>
      <c r="D306" s="20">
        <v>53.642865999999998</v>
      </c>
    </row>
    <row r="307" spans="1:4" ht="15.75" thickBot="1" x14ac:dyDescent="0.3">
      <c r="A307" s="17">
        <v>41790</v>
      </c>
      <c r="B307" s="21">
        <v>0.35</v>
      </c>
      <c r="C307" s="22">
        <v>0.1212</v>
      </c>
      <c r="D307" s="20">
        <v>54.061279999999996</v>
      </c>
    </row>
    <row r="308" spans="1:4" ht="15.75" thickBot="1" x14ac:dyDescent="0.3">
      <c r="A308" s="17">
        <v>41820</v>
      </c>
      <c r="B308" s="21">
        <v>0.35</v>
      </c>
      <c r="C308" s="22">
        <v>0.1212</v>
      </c>
      <c r="D308" s="20">
        <v>54.385646999999999</v>
      </c>
    </row>
    <row r="309" spans="1:4" ht="15.75" thickBot="1" x14ac:dyDescent="0.3">
      <c r="A309" s="17">
        <v>41851</v>
      </c>
      <c r="B309" s="21">
        <v>0.35</v>
      </c>
      <c r="C309" s="22">
        <v>0.1212</v>
      </c>
      <c r="D309" s="20">
        <v>54.527048999999998</v>
      </c>
    </row>
    <row r="310" spans="1:4" ht="15.75" thickBot="1" x14ac:dyDescent="0.3">
      <c r="A310" s="17">
        <v>41882</v>
      </c>
      <c r="B310" s="21">
        <v>0.35</v>
      </c>
      <c r="C310" s="22">
        <v>0.1212</v>
      </c>
      <c r="D310" s="20">
        <v>54.597934000000002</v>
      </c>
    </row>
    <row r="311" spans="1:4" ht="15.75" thickBot="1" x14ac:dyDescent="0.3">
      <c r="A311" s="17">
        <v>41912</v>
      </c>
      <c r="B311" s="21">
        <v>0.35</v>
      </c>
      <c r="C311" s="22">
        <v>0.1212</v>
      </c>
      <c r="D311" s="20">
        <v>54.696210000000001</v>
      </c>
    </row>
    <row r="312" spans="1:4" ht="15.75" thickBot="1" x14ac:dyDescent="0.3">
      <c r="A312" s="17">
        <v>41943</v>
      </c>
      <c r="B312" s="21">
        <v>0.35</v>
      </c>
      <c r="C312" s="22">
        <v>0.1212</v>
      </c>
      <c r="D312" s="20">
        <v>54.964221000000002</v>
      </c>
    </row>
    <row r="313" spans="1:4" ht="15.75" thickBot="1" x14ac:dyDescent="0.3">
      <c r="A313" s="17">
        <v>41973</v>
      </c>
      <c r="B313" s="21">
        <v>0.35</v>
      </c>
      <c r="C313" s="22">
        <v>0.1212</v>
      </c>
      <c r="D313" s="20">
        <v>55.173085</v>
      </c>
    </row>
    <row r="314" spans="1:4" ht="15.75" thickBot="1" x14ac:dyDescent="0.3">
      <c r="A314" s="17">
        <v>42004</v>
      </c>
      <c r="B314" s="21">
        <v>0.35</v>
      </c>
      <c r="C314" s="22">
        <v>0.1212</v>
      </c>
      <c r="D314" s="20">
        <v>55.465502000000001</v>
      </c>
    </row>
    <row r="315" spans="1:4" ht="15.75" thickBot="1" x14ac:dyDescent="0.3">
      <c r="A315" s="17">
        <v>42035</v>
      </c>
      <c r="B315" s="21">
        <v>0.35</v>
      </c>
      <c r="C315" s="22">
        <v>0.1212</v>
      </c>
      <c r="D315" s="20">
        <v>55.809387999999998</v>
      </c>
    </row>
    <row r="316" spans="1:4" ht="15.75" thickBot="1" x14ac:dyDescent="0.3">
      <c r="A316" s="17">
        <v>42063</v>
      </c>
      <c r="B316" s="21">
        <v>0.35</v>
      </c>
      <c r="C316" s="22">
        <v>0.1212</v>
      </c>
      <c r="D316" s="20">
        <v>56.635365999999998</v>
      </c>
    </row>
    <row r="317" spans="1:4" ht="15.75" thickBot="1" x14ac:dyDescent="0.3">
      <c r="A317" s="17">
        <v>42094</v>
      </c>
      <c r="B317" s="21">
        <v>0.35</v>
      </c>
      <c r="C317" s="22">
        <v>0.1212</v>
      </c>
      <c r="D317" s="20">
        <v>57.292335999999999</v>
      </c>
    </row>
    <row r="318" spans="1:4" ht="15.75" thickBot="1" x14ac:dyDescent="0.3">
      <c r="A318" s="17">
        <v>42124</v>
      </c>
      <c r="B318" s="21">
        <v>0.35</v>
      </c>
      <c r="C318" s="22">
        <v>0.1212</v>
      </c>
      <c r="D318" s="20">
        <v>58.157449999999997</v>
      </c>
    </row>
    <row r="319" spans="1:4" ht="15.75" thickBot="1" x14ac:dyDescent="0.3">
      <c r="A319" s="17">
        <v>42155</v>
      </c>
      <c r="B319" s="21">
        <v>0.35</v>
      </c>
      <c r="C319" s="22">
        <v>0.1212</v>
      </c>
      <c r="D319" s="20">
        <v>58.570366999999997</v>
      </c>
    </row>
    <row r="320" spans="1:4" ht="15.75" thickBot="1" x14ac:dyDescent="0.3">
      <c r="A320" s="17">
        <v>42185</v>
      </c>
      <c r="B320" s="21">
        <v>0.35</v>
      </c>
      <c r="C320" s="22">
        <v>0.1212</v>
      </c>
      <c r="D320" s="20">
        <v>59.150213000000001</v>
      </c>
    </row>
    <row r="321" spans="1:4" ht="15.75" thickBot="1" x14ac:dyDescent="0.3">
      <c r="A321" s="17">
        <v>42216</v>
      </c>
      <c r="B321" s="21">
        <v>0.35</v>
      </c>
      <c r="C321" s="22">
        <v>0.1212</v>
      </c>
      <c r="D321" s="20">
        <v>59.605668999999999</v>
      </c>
    </row>
    <row r="322" spans="1:4" ht="15.75" thickBot="1" x14ac:dyDescent="0.3">
      <c r="A322" s="17">
        <v>42247</v>
      </c>
      <c r="B322" s="21">
        <v>0.35</v>
      </c>
      <c r="C322" s="22">
        <v>0.1212</v>
      </c>
      <c r="D322" s="20">
        <v>59.951380999999998</v>
      </c>
    </row>
    <row r="323" spans="1:4" ht="15.75" thickBot="1" x14ac:dyDescent="0.3">
      <c r="A323" s="17">
        <v>42277</v>
      </c>
      <c r="B323" s="21">
        <v>0.35</v>
      </c>
      <c r="C323" s="22">
        <v>0.1212</v>
      </c>
      <c r="D323" s="20">
        <v>60.101258999999999</v>
      </c>
    </row>
    <row r="324" spans="1:4" ht="15.75" thickBot="1" x14ac:dyDescent="0.3">
      <c r="A324" s="17">
        <v>42308</v>
      </c>
      <c r="B324" s="21">
        <v>0.35</v>
      </c>
      <c r="C324" s="22">
        <v>0.1212</v>
      </c>
      <c r="D324" s="20">
        <v>60.407775000000001</v>
      </c>
    </row>
    <row r="325" spans="1:4" ht="15.75" thickBot="1" x14ac:dyDescent="0.3">
      <c r="A325" s="17">
        <v>42338</v>
      </c>
      <c r="B325" s="21">
        <v>0.35</v>
      </c>
      <c r="C325" s="22">
        <v>0.1212</v>
      </c>
      <c r="D325" s="20">
        <v>60.872914000000002</v>
      </c>
    </row>
    <row r="326" spans="1:4" ht="15.75" thickBot="1" x14ac:dyDescent="0.3">
      <c r="A326" s="17">
        <v>42369</v>
      </c>
      <c r="B326" s="21">
        <v>0.35</v>
      </c>
      <c r="C326" s="22">
        <v>0.1212</v>
      </c>
      <c r="D326" s="20">
        <v>61.548603</v>
      </c>
    </row>
    <row r="327" spans="1:4" ht="15.75" thickBot="1" x14ac:dyDescent="0.3">
      <c r="A327" s="17">
        <v>42400</v>
      </c>
      <c r="B327" s="21">
        <v>0.35</v>
      </c>
      <c r="C327" s="22">
        <v>0.1212</v>
      </c>
      <c r="D327" s="20">
        <v>62.102539999999998</v>
      </c>
    </row>
    <row r="328" spans="1:4" ht="15.75" thickBot="1" x14ac:dyDescent="0.3">
      <c r="A328" s="17">
        <v>42429</v>
      </c>
      <c r="B328" s="21">
        <v>0.35</v>
      </c>
      <c r="C328" s="22">
        <v>0.1212</v>
      </c>
      <c r="D328" s="20">
        <v>63.040287999999997</v>
      </c>
    </row>
    <row r="329" spans="1:4" ht="15.75" thickBot="1" x14ac:dyDescent="0.3">
      <c r="A329" s="17">
        <v>42460</v>
      </c>
      <c r="B329" s="21">
        <v>0.35</v>
      </c>
      <c r="C329" s="22">
        <v>0.1212</v>
      </c>
      <c r="D329" s="20">
        <v>63.63917</v>
      </c>
    </row>
    <row r="330" spans="1:4" ht="15.75" thickBot="1" x14ac:dyDescent="0.3">
      <c r="A330" s="17">
        <v>42490</v>
      </c>
      <c r="B330" s="21">
        <v>0.35</v>
      </c>
      <c r="C330" s="22">
        <v>0.1212</v>
      </c>
      <c r="D330" s="20">
        <v>63.919181999999999</v>
      </c>
    </row>
    <row r="331" spans="1:4" ht="15.75" thickBot="1" x14ac:dyDescent="0.3">
      <c r="A331" s="17">
        <v>42521</v>
      </c>
      <c r="B331" s="21">
        <v>0.35</v>
      </c>
      <c r="C331" s="22">
        <v>0.1212</v>
      </c>
      <c r="D331" s="20">
        <v>64.328264000000004</v>
      </c>
    </row>
    <row r="332" spans="1:4" ht="15.75" thickBot="1" x14ac:dyDescent="0.3">
      <c r="A332" s="17">
        <v>42551</v>
      </c>
      <c r="B332" s="21">
        <v>0.35</v>
      </c>
      <c r="C332" s="22">
        <v>0.1212</v>
      </c>
      <c r="D332" s="20">
        <v>64.958680000000001</v>
      </c>
    </row>
    <row r="333" spans="1:4" ht="15.75" thickBot="1" x14ac:dyDescent="0.3">
      <c r="A333" s="17">
        <v>42582</v>
      </c>
      <c r="B333" s="21">
        <v>0.35</v>
      </c>
      <c r="C333" s="22">
        <v>0.1212</v>
      </c>
      <c r="D333" s="20">
        <v>65.263985000000005</v>
      </c>
    </row>
    <row r="334" spans="1:4" ht="15.75" thickBot="1" x14ac:dyDescent="0.3">
      <c r="A334" s="17">
        <v>42613</v>
      </c>
      <c r="B334" s="21">
        <v>0.35</v>
      </c>
      <c r="C334" s="22">
        <v>0.1212</v>
      </c>
      <c r="D334" s="20">
        <v>65.681674000000001</v>
      </c>
    </row>
    <row r="335" spans="1:4" ht="15.75" thickBot="1" x14ac:dyDescent="0.3">
      <c r="A335" s="17">
        <v>42643</v>
      </c>
      <c r="B335" s="21">
        <v>0.35</v>
      </c>
      <c r="C335" s="22">
        <v>0.1212</v>
      </c>
      <c r="D335" s="20">
        <v>65.885287000000005</v>
      </c>
    </row>
    <row r="336" spans="1:4" ht="15.75" thickBot="1" x14ac:dyDescent="0.3">
      <c r="A336" s="17">
        <v>42674</v>
      </c>
      <c r="B336" s="21">
        <v>0.35</v>
      </c>
      <c r="C336" s="22">
        <v>0.1212</v>
      </c>
      <c r="D336" s="20">
        <v>65.937995000000001</v>
      </c>
    </row>
    <row r="337" spans="1:4" ht="15.75" thickBot="1" x14ac:dyDescent="0.3">
      <c r="A337" s="17">
        <v>42704</v>
      </c>
      <c r="B337" s="21">
        <v>0.35</v>
      </c>
      <c r="C337" s="22">
        <v>0.1212</v>
      </c>
      <c r="D337" s="20">
        <v>66.050089</v>
      </c>
    </row>
    <row r="338" spans="1:4" ht="15.75" thickBot="1" x14ac:dyDescent="0.3">
      <c r="A338" s="17">
        <v>42735</v>
      </c>
      <c r="B338" s="21">
        <v>0.35</v>
      </c>
      <c r="C338" s="22">
        <v>0.1212</v>
      </c>
      <c r="D338" s="20">
        <v>66.096323999999996</v>
      </c>
    </row>
    <row r="339" spans="1:4" ht="15.75" thickBot="1" x14ac:dyDescent="0.3">
      <c r="A339" s="17">
        <v>42766</v>
      </c>
      <c r="B339" s="21">
        <v>0.35</v>
      </c>
      <c r="C339" s="22">
        <v>0.1212</v>
      </c>
      <c r="D339" s="20">
        <v>66.188857999999996</v>
      </c>
    </row>
    <row r="340" spans="1:4" ht="15.75" thickBot="1" x14ac:dyDescent="0.3">
      <c r="A340" s="17">
        <v>42794</v>
      </c>
      <c r="B340" s="21">
        <v>0.35</v>
      </c>
      <c r="C340" s="22">
        <v>0.1212</v>
      </c>
      <c r="D340" s="20">
        <v>66.466851000000005</v>
      </c>
    </row>
    <row r="341" spans="1:4" ht="15.75" thickBot="1" x14ac:dyDescent="0.3">
      <c r="A341" s="17">
        <v>42825</v>
      </c>
      <c r="B341" s="21">
        <v>0.35</v>
      </c>
      <c r="C341" s="22">
        <v>0.1212</v>
      </c>
      <c r="D341" s="20">
        <v>66.626371000000006</v>
      </c>
    </row>
    <row r="342" spans="1:4" ht="15.75" thickBot="1" x14ac:dyDescent="0.3">
      <c r="A342" s="17">
        <v>42855</v>
      </c>
      <c r="B342" s="21">
        <v>0.35</v>
      </c>
      <c r="C342" s="22">
        <v>0.1212</v>
      </c>
      <c r="D342" s="20">
        <v>66.839574999999996</v>
      </c>
    </row>
    <row r="343" spans="1:4" ht="15.75" thickBot="1" x14ac:dyDescent="0.3">
      <c r="A343" s="17">
        <v>42886</v>
      </c>
      <c r="B343" s="21">
        <v>0.35</v>
      </c>
      <c r="C343" s="22">
        <v>0.1212</v>
      </c>
      <c r="D343" s="20">
        <v>66.893045999999998</v>
      </c>
    </row>
    <row r="344" spans="1:4" ht="15.75" thickBot="1" x14ac:dyDescent="0.3">
      <c r="A344" s="17">
        <v>42916</v>
      </c>
      <c r="B344" s="21">
        <v>0.35</v>
      </c>
      <c r="C344" s="22">
        <v>0.1212</v>
      </c>
      <c r="D344" s="20">
        <v>67.133859999999999</v>
      </c>
    </row>
    <row r="345" spans="1:4" ht="15.75" thickBot="1" x14ac:dyDescent="0.3">
      <c r="A345" s="17">
        <v>42947</v>
      </c>
      <c r="B345" s="21">
        <v>0.35</v>
      </c>
      <c r="C345" s="22">
        <v>0.1212</v>
      </c>
      <c r="D345" s="20">
        <v>66.932457999999997</v>
      </c>
    </row>
    <row r="346" spans="1:4" ht="15.75" thickBot="1" x14ac:dyDescent="0.3">
      <c r="A346" s="17">
        <v>42978</v>
      </c>
      <c r="B346" s="21">
        <v>0.35</v>
      </c>
      <c r="C346" s="22">
        <v>0.1212</v>
      </c>
      <c r="D346" s="20">
        <v>67.046243000000004</v>
      </c>
    </row>
    <row r="347" spans="1:4" ht="15.75" thickBot="1" x14ac:dyDescent="0.3">
      <c r="A347" s="17">
        <v>43008</v>
      </c>
      <c r="B347" s="21">
        <v>0.35</v>
      </c>
      <c r="C347" s="22">
        <v>0.1212</v>
      </c>
      <c r="D347" s="20">
        <v>67.026128999999997</v>
      </c>
    </row>
    <row r="348" spans="1:4" ht="15.75" thickBot="1" x14ac:dyDescent="0.3">
      <c r="A348" s="17">
        <v>43039</v>
      </c>
      <c r="B348" s="21">
        <v>0.35</v>
      </c>
      <c r="C348" s="22">
        <v>0.1212</v>
      </c>
      <c r="D348" s="20">
        <v>67.012722999999994</v>
      </c>
    </row>
    <row r="349" spans="1:4" ht="15.75" thickBot="1" x14ac:dyDescent="0.3">
      <c r="A349" s="17">
        <v>43069</v>
      </c>
      <c r="B349" s="21">
        <v>0.35</v>
      </c>
      <c r="C349" s="22">
        <v>0.1212</v>
      </c>
      <c r="D349" s="20">
        <v>67.260670000000005</v>
      </c>
    </row>
    <row r="350" spans="1:4" ht="15.75" thickBot="1" x14ac:dyDescent="0.3">
      <c r="A350" s="17">
        <v>43100</v>
      </c>
      <c r="B350" s="21">
        <v>0.35</v>
      </c>
      <c r="C350" s="22">
        <v>0.1212</v>
      </c>
      <c r="D350" s="20">
        <v>67.381738999999996</v>
      </c>
    </row>
    <row r="351" spans="1:4" ht="15.75" thickBot="1" x14ac:dyDescent="0.3">
      <c r="A351" s="17">
        <v>43131</v>
      </c>
      <c r="B351" s="21">
        <v>0.35</v>
      </c>
      <c r="C351" s="22">
        <v>0.1212</v>
      </c>
      <c r="D351" s="20">
        <v>67.556931000000006</v>
      </c>
    </row>
    <row r="352" spans="1:4" ht="15.75" thickBot="1" x14ac:dyDescent="0.3">
      <c r="A352" s="17">
        <v>43159</v>
      </c>
      <c r="B352" s="21">
        <v>0.35</v>
      </c>
      <c r="C352" s="22">
        <v>0.1212</v>
      </c>
      <c r="D352" s="20">
        <v>67.712311</v>
      </c>
    </row>
    <row r="353" spans="1:4" ht="15.75" thickBot="1" x14ac:dyDescent="0.3">
      <c r="A353" s="17">
        <v>43190</v>
      </c>
      <c r="B353" s="21">
        <v>0.35</v>
      </c>
      <c r="C353" s="22">
        <v>0.1212</v>
      </c>
      <c r="D353" s="20">
        <v>67.834192999999999</v>
      </c>
    </row>
    <row r="354" spans="1:4" ht="15.75" thickBot="1" x14ac:dyDescent="0.3">
      <c r="A354" s="17">
        <v>43220</v>
      </c>
      <c r="B354" s="21">
        <v>0.35</v>
      </c>
      <c r="C354" s="22">
        <v>0.1212</v>
      </c>
      <c r="D354" s="20">
        <v>67.881675999999999</v>
      </c>
    </row>
    <row r="355" spans="1:4" ht="15.75" thickBot="1" x14ac:dyDescent="0.3">
      <c r="A355" s="17">
        <v>43251</v>
      </c>
      <c r="B355" s="21">
        <v>0.35</v>
      </c>
      <c r="C355" s="22">
        <v>0.1212</v>
      </c>
      <c r="D355" s="20">
        <v>68.024226999999996</v>
      </c>
    </row>
    <row r="356" spans="1:4" ht="15.75" thickBot="1" x14ac:dyDescent="0.3">
      <c r="A356" s="17">
        <v>43281</v>
      </c>
      <c r="B356" s="21">
        <v>0.35</v>
      </c>
      <c r="C356" s="22">
        <v>0.1212</v>
      </c>
      <c r="D356" s="20">
        <v>68.316731000000004</v>
      </c>
    </row>
    <row r="357" spans="1:4" ht="15.75" thickBot="1" x14ac:dyDescent="0.3">
      <c r="A357" s="17">
        <v>43312</v>
      </c>
      <c r="B357" s="21">
        <v>0.35</v>
      </c>
      <c r="C357" s="22">
        <v>0.1212</v>
      </c>
      <c r="D357" s="20">
        <v>69.293660000000003</v>
      </c>
    </row>
    <row r="358" spans="1:4" ht="15.75" thickBot="1" x14ac:dyDescent="0.3">
      <c r="A358" s="17">
        <v>43343</v>
      </c>
      <c r="B358" s="21">
        <v>0.35</v>
      </c>
      <c r="C358" s="22">
        <v>0.1212</v>
      </c>
      <c r="D358" s="20">
        <v>69.466893999999996</v>
      </c>
    </row>
    <row r="359" spans="1:4" ht="15.75" thickBot="1" x14ac:dyDescent="0.3">
      <c r="A359" s="17">
        <v>43373</v>
      </c>
      <c r="B359" s="21">
        <v>0.35</v>
      </c>
      <c r="C359" s="22">
        <v>0.1212</v>
      </c>
      <c r="D359" s="20">
        <v>69.466893999999996</v>
      </c>
    </row>
    <row r="360" spans="1:4" ht="15.75" thickBot="1" x14ac:dyDescent="0.3">
      <c r="A360" s="17">
        <v>43404</v>
      </c>
      <c r="B360" s="21">
        <v>0.35</v>
      </c>
      <c r="C360" s="22">
        <v>0.1212</v>
      </c>
      <c r="D360" s="20">
        <v>69.675293999999994</v>
      </c>
    </row>
    <row r="361" spans="1:4" ht="15.75" thickBot="1" x14ac:dyDescent="0.3">
      <c r="A361" s="17">
        <v>43434</v>
      </c>
      <c r="B361" s="21">
        <v>0.35</v>
      </c>
      <c r="C361" s="22">
        <v>0.1212</v>
      </c>
      <c r="D361" s="20">
        <v>69.953995000000006</v>
      </c>
    </row>
    <row r="362" spans="1:4" ht="15.75" thickBot="1" x14ac:dyDescent="0.3">
      <c r="A362" s="17">
        <v>43465</v>
      </c>
      <c r="B362" s="21">
        <v>0.35</v>
      </c>
      <c r="C362" s="22">
        <v>0.1212</v>
      </c>
      <c r="D362" s="20">
        <v>69.779110000000003</v>
      </c>
    </row>
    <row r="363" spans="1:4" ht="15.75" thickBot="1" x14ac:dyDescent="0.3">
      <c r="A363" s="17">
        <v>43496</v>
      </c>
      <c r="B363" s="21">
        <v>0.35</v>
      </c>
      <c r="C363" s="22">
        <v>0.1212</v>
      </c>
      <c r="D363" s="20">
        <v>69.876800000000003</v>
      </c>
    </row>
    <row r="364" spans="1:4" ht="15.75" thickBot="1" x14ac:dyDescent="0.3">
      <c r="A364" s="17">
        <v>43524</v>
      </c>
      <c r="D364" s="20">
        <v>70.128355999999997</v>
      </c>
    </row>
    <row r="365" spans="1:4" ht="15.75" thickBot="1" x14ac:dyDescent="0.3">
      <c r="A365" s="17">
        <v>43555</v>
      </c>
      <c r="D365" s="20">
        <v>70.507048999999995</v>
      </c>
    </row>
    <row r="366" spans="1:4" ht="15.75" thickBot="1" x14ac:dyDescent="0.3">
      <c r="A366" s="17">
        <v>43585</v>
      </c>
      <c r="D366" s="20">
        <v>71.049953000000002</v>
      </c>
    </row>
    <row r="367" spans="1:4" ht="15.75" thickBot="1" x14ac:dyDescent="0.3">
      <c r="A367" s="17">
        <v>43616</v>
      </c>
      <c r="D367" s="20">
        <v>71.476252000000002</v>
      </c>
    </row>
    <row r="368" spans="1:4" ht="15.75" thickBot="1" x14ac:dyDescent="0.3">
      <c r="A368" s="17">
        <v>43646</v>
      </c>
      <c r="D368" s="20">
        <v>71.583466000000001</v>
      </c>
    </row>
    <row r="369" spans="1:4" ht="15.75" thickBot="1" x14ac:dyDescent="0.3">
      <c r="A369" s="17">
        <v>43677</v>
      </c>
      <c r="D369" s="20">
        <v>71.590624000000005</v>
      </c>
    </row>
    <row r="370" spans="1:4" ht="15.75" thickBot="1" x14ac:dyDescent="0.3">
      <c r="A370" s="17">
        <v>43708</v>
      </c>
      <c r="D370" s="20">
        <v>71.662214000000006</v>
      </c>
    </row>
    <row r="371" spans="1:4" ht="15.75" thickBot="1" x14ac:dyDescent="0.3">
      <c r="A371" s="17">
        <v>43738</v>
      </c>
      <c r="D371" s="20">
        <v>71.748208000000005</v>
      </c>
    </row>
    <row r="372" spans="1:4" ht="15.75" thickBot="1" x14ac:dyDescent="0.3">
      <c r="A372" s="17">
        <v>43769</v>
      </c>
      <c r="D372" s="20">
        <v>71.712333000000001</v>
      </c>
    </row>
    <row r="373" spans="1:4" ht="15.75" thickBot="1" x14ac:dyDescent="0.3">
      <c r="A373" s="17">
        <v>43799</v>
      </c>
      <c r="D373" s="20">
        <v>71.741016999999999</v>
      </c>
    </row>
    <row r="374" spans="1:4" ht="15.75" thickBot="1" x14ac:dyDescent="0.3">
      <c r="A374" s="17">
        <v>43830</v>
      </c>
      <c r="D374" s="20">
        <v>72.128417999999996</v>
      </c>
    </row>
    <row r="375" spans="1:4" ht="15.75" thickBot="1" x14ac:dyDescent="0.3">
      <c r="A375" s="17">
        <v>43861</v>
      </c>
      <c r="D375" s="20">
        <v>73.008384000000007</v>
      </c>
    </row>
    <row r="376" spans="1:4" ht="15.75" thickBot="1" x14ac:dyDescent="0.3">
      <c r="A376" s="17">
        <v>43890</v>
      </c>
      <c r="D376" s="20">
        <v>73.147098999999997</v>
      </c>
    </row>
    <row r="377" spans="1:4" ht="15.75" thickBot="1" x14ac:dyDescent="0.3">
      <c r="A377" s="17">
        <v>43921</v>
      </c>
      <c r="D377" s="20">
        <v>73.271449000000004</v>
      </c>
    </row>
    <row r="378" spans="1:4" ht="15.75" thickBot="1" x14ac:dyDescent="0.3">
      <c r="A378" s="17">
        <v>43951</v>
      </c>
      <c r="D378" s="20">
        <v>73.403336999999993</v>
      </c>
    </row>
    <row r="379" spans="1:4" ht="15.75" thickBot="1" x14ac:dyDescent="0.3">
      <c r="A379" s="17">
        <v>43982</v>
      </c>
      <c r="D379" s="20">
        <v>73.234509000000003</v>
      </c>
    </row>
    <row r="380" spans="1:4" ht="15.75" thickBot="1" x14ac:dyDescent="0.3">
      <c r="A380" s="17">
        <v>44012</v>
      </c>
      <c r="D380" s="20">
        <v>73.051422000000002</v>
      </c>
    </row>
    <row r="381" spans="1:4" ht="15.75" thickBot="1" x14ac:dyDescent="0.3">
      <c r="A381" s="17">
        <v>44043</v>
      </c>
      <c r="D381" s="20">
        <v>73.270576000000005</v>
      </c>
    </row>
    <row r="382" spans="1:4" ht="15.75" thickBot="1" x14ac:dyDescent="0.3">
      <c r="A382" s="17">
        <v>44074</v>
      </c>
      <c r="D382" s="20">
        <v>73.592966000000004</v>
      </c>
    </row>
    <row r="383" spans="1:4" ht="15.75" thickBot="1" x14ac:dyDescent="0.3">
      <c r="A383" s="17">
        <v>44104</v>
      </c>
      <c r="D383" s="20">
        <v>73.857900000000001</v>
      </c>
    </row>
    <row r="384" spans="1:4" ht="15.75" thickBot="1" x14ac:dyDescent="0.3">
      <c r="A384" s="17">
        <v>44135</v>
      </c>
      <c r="D384" s="20">
        <v>74.500462999999996</v>
      </c>
    </row>
    <row r="385" spans="1:4" ht="15.75" thickBot="1" x14ac:dyDescent="0.3">
      <c r="A385" s="17">
        <v>44165</v>
      </c>
      <c r="D385" s="20">
        <v>75.163516999999999</v>
      </c>
    </row>
    <row r="386" spans="1:4" ht="15.75" thickBot="1" x14ac:dyDescent="0.3">
      <c r="A386" s="17">
        <v>44196</v>
      </c>
      <c r="D386" s="20">
        <v>75.877570000000006</v>
      </c>
    </row>
    <row r="387" spans="1:4" ht="15.75" thickBot="1" x14ac:dyDescent="0.3">
      <c r="A387" s="17">
        <v>44227</v>
      </c>
      <c r="D387" s="20">
        <v>76.985382000000001</v>
      </c>
    </row>
    <row r="388" spans="1:4" ht="15.75" thickBot="1" x14ac:dyDescent="0.3">
      <c r="A388" s="17">
        <v>44255</v>
      </c>
      <c r="D388" s="20">
        <v>77.193241999999998</v>
      </c>
    </row>
    <row r="389" spans="1:4" ht="15.75" thickBot="1" x14ac:dyDescent="0.3">
      <c r="A389" s="17">
        <v>44286</v>
      </c>
      <c r="D389" s="20">
        <v>77.826226000000005</v>
      </c>
    </row>
    <row r="390" spans="1:4" ht="15.75" thickBot="1" x14ac:dyDescent="0.3">
      <c r="A390" s="17">
        <v>44316</v>
      </c>
      <c r="D390" s="20">
        <v>78.495531</v>
      </c>
    </row>
    <row r="391" spans="1:4" ht="15.75" thickBot="1" x14ac:dyDescent="0.3">
      <c r="A391" s="17">
        <v>44347</v>
      </c>
      <c r="D391" s="20">
        <v>78.793813999999998</v>
      </c>
    </row>
    <row r="392" spans="1:4" ht="15.75" thickBot="1" x14ac:dyDescent="0.3">
      <c r="A392" s="17">
        <v>44377</v>
      </c>
      <c r="D392" s="20">
        <v>79.550234000000003</v>
      </c>
    </row>
    <row r="393" spans="1:4" ht="15.75" thickBot="1" x14ac:dyDescent="0.3">
      <c r="A393" s="17">
        <v>44408</v>
      </c>
      <c r="D393" s="20">
        <v>80.027535</v>
      </c>
    </row>
    <row r="394" spans="1:4" ht="15.75" thickBot="1" x14ac:dyDescent="0.3">
      <c r="A394" s="17">
        <v>44439</v>
      </c>
      <c r="D394" s="20">
        <v>80.843815000000006</v>
      </c>
    </row>
    <row r="395" spans="1:4" ht="15.75" thickBot="1" x14ac:dyDescent="0.3">
      <c r="A395" s="17">
        <v>44469</v>
      </c>
      <c r="D395" s="20">
        <v>81.555239999999998</v>
      </c>
    </row>
    <row r="396" spans="1:4" ht="15.75" thickBot="1" x14ac:dyDescent="0.3">
      <c r="A396" s="17">
        <v>44500</v>
      </c>
      <c r="D396" s="20">
        <v>82.533901999999998</v>
      </c>
    </row>
    <row r="397" spans="1:4" ht="15.75" thickBot="1" x14ac:dyDescent="0.3">
      <c r="A397" s="17">
        <v>44530</v>
      </c>
      <c r="D397" s="20">
        <v>83.491294999999994</v>
      </c>
    </row>
    <row r="398" spans="1:4" ht="15.75" thickBot="1" x14ac:dyDescent="0.3">
      <c r="A398" s="17">
        <v>44561</v>
      </c>
      <c r="D398" s="20">
        <v>84.192621000000003</v>
      </c>
    </row>
    <row r="399" spans="1:4" ht="15.75" thickBot="1" x14ac:dyDescent="0.3">
      <c r="A399" s="17">
        <v>44592</v>
      </c>
      <c r="D399" s="20">
        <v>84.807226999999997</v>
      </c>
    </row>
    <row r="400" spans="1:4" ht="15.75" thickBot="1" x14ac:dyDescent="0.3">
      <c r="A400" s="17">
        <v>44620</v>
      </c>
      <c r="D400" s="20">
        <v>85.375434999999996</v>
      </c>
    </row>
    <row r="401" spans="1:4" ht="15.75" thickBot="1" x14ac:dyDescent="0.3">
      <c r="A401" s="17">
        <v>44651</v>
      </c>
      <c r="D401" s="20">
        <v>86.229189000000005</v>
      </c>
    </row>
    <row r="402" spans="1:4" ht="15.75" thickBot="1" x14ac:dyDescent="0.3">
      <c r="A402" s="17">
        <v>44681</v>
      </c>
      <c r="D402" s="20">
        <v>87.703708000000006</v>
      </c>
    </row>
    <row r="403" spans="1:4" ht="15.75" thickBot="1" x14ac:dyDescent="0.3">
      <c r="A403" s="17">
        <v>44712</v>
      </c>
      <c r="D403" s="20">
        <v>88.615825999999998</v>
      </c>
    </row>
    <row r="404" spans="1:4" ht="15.75" thickBot="1" x14ac:dyDescent="0.3">
      <c r="A404" s="17">
        <v>44742</v>
      </c>
      <c r="D404" s="20">
        <v>89.014596999999995</v>
      </c>
    </row>
    <row r="405" spans="1:4" ht="15.75" thickBot="1" x14ac:dyDescent="0.3">
      <c r="A405" s="17">
        <v>44773</v>
      </c>
      <c r="D405" s="20">
        <v>89.566486999999995</v>
      </c>
    </row>
    <row r="406" spans="1:4" ht="15.75" thickBot="1" x14ac:dyDescent="0.3">
      <c r="A406" s="17">
        <v>44804</v>
      </c>
      <c r="D406" s="20">
        <v>89.029088000000002</v>
      </c>
    </row>
    <row r="407" spans="1:4" ht="15.75" thickBot="1" x14ac:dyDescent="0.3">
      <c r="A407" s="17">
        <v>44834</v>
      </c>
      <c r="D407" s="20">
        <v>88.753096999999997</v>
      </c>
    </row>
    <row r="408" spans="1:4" ht="15.75" thickBot="1" x14ac:dyDescent="0.3">
      <c r="A408" s="17">
        <v>44865</v>
      </c>
      <c r="D408" s="20">
        <v>88.469087000000002</v>
      </c>
    </row>
    <row r="409" spans="1:4" ht="15.75" thickBot="1" x14ac:dyDescent="0.3">
      <c r="A409" s="17">
        <v>44895</v>
      </c>
      <c r="D409" s="20">
        <v>88.884890999999996</v>
      </c>
    </row>
    <row r="410" spans="1:4" ht="15.75" thickBot="1" x14ac:dyDescent="0.3">
      <c r="A410" s="17">
        <v>44926</v>
      </c>
      <c r="D410" s="20">
        <v>89.222652999999994</v>
      </c>
    </row>
  </sheetData>
  <mergeCells count="3">
    <mergeCell ref="A1:A2"/>
    <mergeCell ref="C1:C2"/>
    <mergeCell ref="D1:D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Recálculo Geral</vt:lpstr>
      <vt:lpstr>Apuração do Indébito</vt:lpstr>
      <vt:lpstr>Planilha1</vt:lpstr>
      <vt:lpstr>Índices Diversos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Chinalia</dc:creator>
  <cp:lastModifiedBy>Jorge Chinalia</cp:lastModifiedBy>
  <dcterms:created xsi:type="dcterms:W3CDTF">2024-01-28T06:08:37Z</dcterms:created>
  <dcterms:modified xsi:type="dcterms:W3CDTF">2024-03-17T20:52:26Z</dcterms:modified>
</cp:coreProperties>
</file>